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08" codeName="{E5D1E7B1-6628-F0F0-D09B-76B25B5F3CD3}"/>
  <workbookPr showInkAnnotation="0"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australianeducationuniontas.sharepoint.com/sites/allstaff/Shared Documents/General/Member Resources/"/>
    </mc:Choice>
  </mc:AlternateContent>
  <xr:revisionPtr revIDLastSave="0" documentId="8_{1F101844-E20F-8841-95B4-4720D9B1E520}" xr6:coauthVersionLast="47" xr6:coauthVersionMax="47" xr10:uidLastSave="{00000000-0000-0000-0000-000000000000}"/>
  <bookViews>
    <workbookView xWindow="28800" yWindow="-10760" windowWidth="38400" windowHeight="21600" tabRatio="500" xr2:uid="{00000000-000D-0000-FFFF-FFFF00000000}"/>
  </bookViews>
  <sheets>
    <sheet name="Summary" sheetId="4" r:id="rId1"/>
    <sheet name="Timetable" sheetId="8" r:id="rId2"/>
  </sheets>
  <externalReferences>
    <externalReference r:id="rId3"/>
    <externalReference r:id="rId4"/>
  </externalReferences>
  <definedNames>
    <definedName name="ACADLEVEL">[1]Lookup!$A$84:$A$88</definedName>
    <definedName name="AdminRole">#REF!</definedName>
    <definedName name="Answer">#REF!</definedName>
    <definedName name="DISCIPLINE">[1]Lookup!$A$16:$A$43</definedName>
    <definedName name="GrantApps">#REF!</definedName>
    <definedName name="GrantTime">#REF!</definedName>
    <definedName name="granttype">'[2]Data values'!$F$19:$F$22</definedName>
    <definedName name="LECTURE">[1]Lookup!$A$100:$A$104</definedName>
    <definedName name="Loading">#REF!</definedName>
    <definedName name="loadingPlan">'[2]Data values'!$B$125:$B$127</definedName>
    <definedName name="Loadings">#REF!</definedName>
    <definedName name="Mode2">'[2]Data values'!$B$120:$B$121</definedName>
    <definedName name="PHD">#REF!</definedName>
    <definedName name="_xlnm.Print_Area" localSheetId="1">Timetable!$B$5:$F$27</definedName>
    <definedName name="proposed">#REF!</definedName>
    <definedName name="PubType">#REF!</definedName>
    <definedName name="Role">#REF!</definedName>
    <definedName name="SCHOOL">[1]Lookup!$A$2:$A$13</definedName>
    <definedName name="SEMESTER">[1]Lookup!$A$91:$A$97</definedName>
    <definedName name="Senior_Position">[1]SUMMARY!$G$48</definedName>
    <definedName name="STAFF">[1]Staff!$B$2:$B$60</definedName>
    <definedName name="STAFFALS">[1]Staff!$B$21:$B$30</definedName>
    <definedName name="STAFFART">[1]Staff!$B$2:$B$20</definedName>
    <definedName name="STAFFCON">[1]Staff!$B$31:$B$44</definedName>
    <definedName name="STAFFEJEL">[1]Staff!$B$45:$B$60</definedName>
    <definedName name="STAFFFAC">[1]Staff!#REF!</definedName>
    <definedName name="STAFFGOV">[1]Staff!#REF!</definedName>
    <definedName name="STAFFHAC">[1]Staff!#REF!</definedName>
    <definedName name="STAFFPHIL">[1]Staff!#REF!</definedName>
    <definedName name="STAFFRIAW">[1]Staff!#REF!</definedName>
    <definedName name="STAFFSSW">[1]Staff!#REF!</definedName>
    <definedName name="STAFFVPA">[1]Staff!#REF!</definedName>
    <definedName name="StudentStatus">#REF!</definedName>
    <definedName name="suprole">'[2]Data values'!$G$10:$G$12</definedName>
    <definedName name="TUTORIAL">[1]Lookup!$B$100:$B$104</definedName>
    <definedName name="Units">#REF!</definedName>
    <definedName name="UnitType">#REF!</definedName>
    <definedName name="Years">#REF!</definedName>
    <definedName name="yn">'[2]Data values'!$A$3:$A$4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4" l="1"/>
  <c r="D12" i="4"/>
  <c r="C15" i="4" l="1"/>
  <c r="N45" i="8" l="1"/>
  <c r="M45" i="8"/>
  <c r="L45" i="8"/>
  <c r="K45" i="8"/>
  <c r="J45" i="8"/>
  <c r="D45" i="8"/>
  <c r="E45" i="8"/>
  <c r="F45" i="8"/>
  <c r="G45" i="8"/>
  <c r="C45" i="8"/>
  <c r="N44" i="8"/>
  <c r="M44" i="8"/>
  <c r="L44" i="8"/>
  <c r="K44" i="8"/>
  <c r="J44" i="8"/>
  <c r="G44" i="8"/>
  <c r="F44" i="8"/>
  <c r="E44" i="8"/>
  <c r="D44" i="8"/>
  <c r="C44" i="8"/>
  <c r="N43" i="8"/>
  <c r="M43" i="8"/>
  <c r="L43" i="8"/>
  <c r="K43" i="8"/>
  <c r="J43" i="8"/>
  <c r="G43" i="8"/>
  <c r="F43" i="8"/>
  <c r="E43" i="8"/>
  <c r="D43" i="8"/>
  <c r="C43" i="8"/>
  <c r="N42" i="8"/>
  <c r="M42" i="8"/>
  <c r="L42" i="8"/>
  <c r="K42" i="8"/>
  <c r="J42" i="8"/>
  <c r="G42" i="8"/>
  <c r="F42" i="8"/>
  <c r="E42" i="8"/>
  <c r="D42" i="8"/>
  <c r="C42" i="8"/>
  <c r="N41" i="8"/>
  <c r="M41" i="8"/>
  <c r="L41" i="8"/>
  <c r="K41" i="8"/>
  <c r="J41" i="8"/>
  <c r="G41" i="8"/>
  <c r="F41" i="8"/>
  <c r="E41" i="8"/>
  <c r="D41" i="8"/>
  <c r="C41" i="8"/>
  <c r="J26" i="8" l="1"/>
  <c r="K26" i="8"/>
  <c r="L26" i="8"/>
  <c r="C26" i="8"/>
  <c r="M26" i="8"/>
  <c r="N26" i="8"/>
  <c r="E26" i="8"/>
  <c r="G26" i="8"/>
  <c r="F26" i="8"/>
  <c r="D26" i="8"/>
  <c r="C19" i="4" l="1"/>
  <c r="C25" i="4" s="1"/>
  <c r="D25" i="4" s="1"/>
  <c r="E25" i="4" s="1"/>
  <c r="F25" i="4" s="1"/>
  <c r="C20" i="4" l="1"/>
  <c r="D20" i="4" s="1"/>
  <c r="E20" i="4" s="1"/>
  <c r="F20" i="4" s="1"/>
  <c r="D19" i="4"/>
  <c r="E19" i="4" s="1"/>
  <c r="F19" i="4" s="1"/>
  <c r="I22" i="4"/>
  <c r="C26" i="4" l="1"/>
  <c r="E26" i="4" s="1"/>
  <c r="F26" i="4" s="1"/>
  <c r="C23" i="4"/>
  <c r="C22" i="4"/>
  <c r="C27" i="4" l="1"/>
  <c r="E27" i="4" s="1"/>
  <c r="F27" i="4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<sst xmlns="http://schemas.openxmlformats.org/spreadsheetml/2006/main" count="71" uniqueCount="55">
  <si>
    <t>Calculated maximum instructional load per fortnight (hours)</t>
  </si>
  <si>
    <t>WEEK 1</t>
  </si>
  <si>
    <t>WEEK 2</t>
  </si>
  <si>
    <t>Session 1</t>
  </si>
  <si>
    <t>Monday</t>
  </si>
  <si>
    <t>Tuesday</t>
  </si>
  <si>
    <t>Wednesday</t>
  </si>
  <si>
    <t>Thursday</t>
  </si>
  <si>
    <t>Friday</t>
  </si>
  <si>
    <t>Start</t>
  </si>
  <si>
    <t>End</t>
  </si>
  <si>
    <t>Session 2</t>
  </si>
  <si>
    <t>Session 3</t>
  </si>
  <si>
    <t>Session 4 (if applicable)</t>
  </si>
  <si>
    <t>Session 5 (if applicable)</t>
  </si>
  <si>
    <t xml:space="preserve">SUMMARY </t>
  </si>
  <si>
    <t>Your name</t>
  </si>
  <si>
    <t>What kind of teacher are you?</t>
  </si>
  <si>
    <t>Which year of teaching are you in?</t>
  </si>
  <si>
    <t>Calendar year</t>
  </si>
  <si>
    <t>Hours</t>
  </si>
  <si>
    <t>Minutes</t>
  </si>
  <si>
    <t>YOUR EMPLOYMENT DETAILS</t>
  </si>
  <si>
    <t>Complete your timetable on the next sheet to view</t>
  </si>
  <si>
    <t>Yes</t>
  </si>
  <si>
    <t>No</t>
  </si>
  <si>
    <t>Do you work on this day?</t>
  </si>
  <si>
    <t>TIMETABLE CALCULATOR</t>
  </si>
  <si>
    <t>Black text: Below or at maximum load      Red text: Over maximum load</t>
  </si>
  <si>
    <t>Total hours</t>
  </si>
  <si>
    <t>MY NOTES</t>
  </si>
  <si>
    <t>Primary</t>
  </si>
  <si>
    <t>Secondary</t>
  </si>
  <si>
    <t>1st year</t>
  </si>
  <si>
    <t>2nd year</t>
  </si>
  <si>
    <t>Other</t>
  </si>
  <si>
    <r>
      <t xml:space="preserve">Enter your name and other details into the </t>
    </r>
    <r>
      <rPr>
        <u/>
        <sz val="16"/>
        <color theme="1"/>
        <rFont val="Source Sans Pro"/>
      </rPr>
      <t>white boxes</t>
    </r>
    <r>
      <rPr>
        <sz val="16"/>
        <color theme="1"/>
        <rFont val="Source Sans Pro"/>
      </rPr>
      <t>. The grey boxes will be calculated automatically using this information.</t>
    </r>
  </si>
  <si>
    <t>First or second year teachers (who are 0.4 FTE or higher) have a reduced instructional load through access to Beginning Teacher Time Release (BETTR)</t>
  </si>
  <si>
    <t>YOUR FORTNIGHTLY INSTRUCTIONAL TIME</t>
  </si>
  <si>
    <t>Total instructional time</t>
  </si>
  <si>
    <t>Hours above or below maximum instructional load</t>
  </si>
  <si>
    <t>What is your FTE?</t>
  </si>
  <si>
    <t>Total teaching hours</t>
  </si>
  <si>
    <t>DOTT time during educational day (minutes)</t>
  </si>
  <si>
    <t xml:space="preserve">FORTNIGHTLY DOTT TIME </t>
  </si>
  <si>
    <r>
      <rPr>
        <b/>
        <sz val="20"/>
        <color rgb="FFFF0000"/>
        <rFont val="Source Sans Pro"/>
      </rPr>
      <t>Got questions or need help?</t>
    </r>
    <r>
      <rPr>
        <b/>
        <sz val="16"/>
        <color rgb="FFFF0000"/>
        <rFont val="Source Sans Pro"/>
      </rPr>
      <t xml:space="preserve">
</t>
    </r>
    <r>
      <rPr>
        <b/>
        <sz val="18"/>
        <color theme="1"/>
        <rFont val="Source Sans Pro"/>
      </rPr>
      <t>Contact your AEU support team</t>
    </r>
    <r>
      <rPr>
        <b/>
        <sz val="16"/>
        <color rgb="FFFF0000"/>
        <rFont val="Source Sans Pro"/>
      </rPr>
      <t xml:space="preserve">
</t>
    </r>
    <r>
      <rPr>
        <sz val="16"/>
        <color theme="1"/>
        <rFont val="Source Sans Pro"/>
      </rPr>
      <t>Email: support@aeutas.org.au
Phone: (03) 6234 9500</t>
    </r>
  </si>
  <si>
    <t>Read the instructions before you start: aeutas.org.au/calculator</t>
  </si>
  <si>
    <t>Fortnightly DOTT time within your educational day</t>
  </si>
  <si>
    <t>Fortnightly hours</t>
  </si>
  <si>
    <t xml:space="preserve">Total DOTT time </t>
  </si>
  <si>
    <t>This is part of the total fortnightly DOTT time you’re entitled to within your educational day</t>
  </si>
  <si>
    <t>Fortnightly self-directed DOTT time within educational day</t>
  </si>
  <si>
    <t>TIMES</t>
  </si>
  <si>
    <t>Yes/No</t>
  </si>
  <si>
    <t>Last updated: 14/07/2024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</si>
</sst>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;[Red]0"/>
    <numFmt numFmtId="166" formatCode="0.0;[Red]0.0"/>
    <numFmt numFmtId="167" formatCode="0.000"/>
  </numFmts>
  <fonts count="45" x14ac:knownFonts="1">
    <font>
      <sz val="10"/>
      <name val="Arial"/>
    </font>
    <font>
      <sz val="8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2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sz val="20"/>
      <name val="Source Sans Pro"/>
    </font>
    <font>
      <b/>
      <sz val="16"/>
      <name val="Source Sans Pro"/>
    </font>
    <font>
      <b/>
      <sz val="16"/>
      <color rgb="FFFFFFCC"/>
      <name val="Source Sans Pro"/>
    </font>
    <font>
      <b/>
      <sz val="26"/>
      <name val="Source Sans Pro"/>
    </font>
    <font>
      <sz val="16"/>
      <name val="Source Sans Pro"/>
    </font>
    <font>
      <sz val="16"/>
      <color rgb="FFFFFFCC"/>
      <name val="Source Sans Pro"/>
    </font>
    <font>
      <sz val="16"/>
      <color rgb="FF00B0F0"/>
      <name val="Source Sans Pro"/>
    </font>
    <font>
      <b/>
      <sz val="16"/>
      <color rgb="FFFF0000"/>
      <name val="Source Sans Pro"/>
    </font>
    <font>
      <b/>
      <sz val="16"/>
      <color theme="1"/>
      <name val="Source Sans Pro"/>
    </font>
    <font>
      <sz val="16"/>
      <color theme="1"/>
      <name val="Source Sans Pro"/>
    </font>
    <font>
      <i/>
      <sz val="14"/>
      <name val="Source Sans Pro"/>
    </font>
    <font>
      <sz val="10"/>
      <color theme="0"/>
      <name val="Source Sans Pro"/>
    </font>
    <font>
      <sz val="16"/>
      <color theme="0"/>
      <name val="Source Sans Pro"/>
    </font>
    <font>
      <sz val="14"/>
      <color theme="1"/>
      <name val="Source Sans Pro"/>
    </font>
    <font>
      <sz val="16"/>
      <color theme="3"/>
      <name val="Source Sans Pro"/>
    </font>
    <font>
      <sz val="10"/>
      <color theme="1"/>
      <name val="Arial"/>
      <family val="2"/>
    </font>
    <font>
      <b/>
      <sz val="16"/>
      <color theme="0"/>
      <name val="Source Sans Pro"/>
    </font>
    <font>
      <sz val="12"/>
      <color rgb="FF000000"/>
      <name val="Source Sans Pro"/>
    </font>
    <font>
      <u/>
      <sz val="16"/>
      <color theme="1"/>
      <name val="Source Sans Pro"/>
    </font>
    <font>
      <b/>
      <sz val="20"/>
      <color rgb="FFFF0000"/>
      <name val="Source Sans Pro"/>
    </font>
    <font>
      <b/>
      <sz val="18"/>
      <color theme="1"/>
      <name val="Source Sans Pro"/>
    </font>
    <font>
      <sz val="14"/>
      <color theme="0" tint="-0.14999847407452621"/>
      <name val="Source Sans Pro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7" fillId="3" borderId="0" applyNumberFormat="0" applyBorder="0" applyAlignment="0" applyProtection="0"/>
    <xf numFmtId="0" fontId="11" fillId="20" borderId="1" applyNumberFormat="0" applyAlignment="0" applyProtection="0"/>
    <xf numFmtId="0" fontId="13" fillId="21" borderId="2" applyNumberFormat="0" applyAlignment="0" applyProtection="0"/>
    <xf numFmtId="0" fontId="16" fillId="0" borderId="0" applyNumberFormat="0" applyFill="0" applyBorder="0" applyAlignment="0" applyProtection="0"/>
    <xf numFmtId="0" fontId="6" fillId="4" borderId="0" applyNumberFormat="0" applyBorder="0" applyAlignment="0" applyProtection="0"/>
    <xf numFmtId="0" fontId="3" fillId="0" borderId="3" applyNumberFormat="0" applyFill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5" fillId="0" borderId="0" applyNumberFormat="0" applyFill="0" applyBorder="0" applyAlignment="0" applyProtection="0"/>
    <xf numFmtId="0" fontId="9" fillId="7" borderId="1" applyNumberFormat="0" applyAlignment="0" applyProtection="0"/>
    <xf numFmtId="0" fontId="12" fillId="0" borderId="6" applyNumberFormat="0" applyFill="0" applyAlignment="0" applyProtection="0"/>
    <xf numFmtId="0" fontId="8" fillId="22" borderId="0" applyNumberFormat="0" applyBorder="0" applyAlignment="0" applyProtection="0"/>
    <xf numFmtId="0" fontId="15" fillId="23" borderId="7" applyNumberFormat="0" applyFont="0" applyAlignment="0" applyProtection="0"/>
    <xf numFmtId="0" fontId="10" fillId="20" borderId="8" applyNumberFormat="0" applyAlignment="0" applyProtection="0"/>
    <xf numFmtId="0" fontId="2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101">
    <xf numFmtId="0" fontId="0" fillId="0" borderId="0" xfId="0"/>
    <xf numFmtId="9" fontId="27" fillId="24" borderId="12" xfId="0" applyNumberFormat="1" applyFont="1" applyFill="1" applyBorder="1" applyAlignment="1" applyProtection="1">
      <alignment horizontal="center" vertical="center"/>
      <protection locked="0"/>
    </xf>
    <xf numFmtId="164" fontId="27" fillId="24" borderId="12" xfId="0" applyNumberFormat="1" applyFont="1" applyFill="1" applyBorder="1" applyAlignment="1" applyProtection="1">
      <alignment horizontal="center" vertical="center"/>
      <protection locked="0"/>
    </xf>
    <xf numFmtId="1" fontId="27" fillId="24" borderId="12" xfId="0" applyNumberFormat="1" applyFont="1" applyFill="1" applyBorder="1" applyAlignment="1" applyProtection="1">
      <alignment horizontal="center" vertical="center"/>
      <protection locked="0"/>
    </xf>
    <xf numFmtId="1" fontId="27" fillId="24" borderId="10" xfId="0" applyNumberFormat="1" applyFont="1" applyFill="1" applyBorder="1" applyAlignment="1" applyProtection="1">
      <alignment horizontal="center" vertical="center"/>
      <protection locked="0"/>
    </xf>
    <xf numFmtId="0" fontId="27" fillId="24" borderId="10" xfId="0" applyFont="1" applyFill="1" applyBorder="1" applyAlignment="1" applyProtection="1">
      <alignment horizontal="center" vertical="center"/>
      <protection locked="0"/>
    </xf>
    <xf numFmtId="18" fontId="27" fillId="24" borderId="10" xfId="0" applyNumberFormat="1" applyFont="1" applyFill="1" applyBorder="1" applyAlignment="1" applyProtection="1">
      <alignment horizontal="center" vertical="center"/>
      <protection locked="0"/>
    </xf>
    <xf numFmtId="0" fontId="26" fillId="24" borderId="0" xfId="0" applyFont="1" applyFill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30" fillId="24" borderId="0" xfId="0" applyFont="1" applyFill="1" applyAlignment="1">
      <alignment vertical="center"/>
    </xf>
    <xf numFmtId="0" fontId="27" fillId="24" borderId="0" xfId="0" applyFont="1" applyFill="1" applyAlignment="1">
      <alignment vertical="center"/>
    </xf>
    <xf numFmtId="0" fontId="27" fillId="24" borderId="0" xfId="0" applyFont="1" applyFill="1"/>
    <xf numFmtId="0" fontId="24" fillId="24" borderId="0" xfId="0" applyFont="1" applyFill="1" applyAlignment="1">
      <alignment horizontal="left" vertical="center"/>
    </xf>
    <xf numFmtId="0" fontId="24" fillId="24" borderId="0" xfId="0" applyFont="1" applyFill="1" applyAlignment="1">
      <alignment horizontal="center" vertical="center"/>
    </xf>
    <xf numFmtId="0" fontId="27" fillId="24" borderId="0" xfId="0" applyFont="1" applyFill="1" applyAlignment="1">
      <alignment horizontal="left" vertical="center"/>
    </xf>
    <xf numFmtId="0" fontId="27" fillId="2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6" fillId="24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36" fillId="24" borderId="0" xfId="0" applyFont="1" applyFill="1" applyAlignment="1">
      <alignment vertical="center"/>
    </xf>
    <xf numFmtId="0" fontId="32" fillId="24" borderId="0" xfId="0" applyFont="1" applyFill="1" applyAlignment="1">
      <alignment vertical="center"/>
    </xf>
    <xf numFmtId="0" fontId="23" fillId="24" borderId="0" xfId="0" applyFont="1" applyFill="1" applyAlignment="1">
      <alignment vertical="center"/>
    </xf>
    <xf numFmtId="0" fontId="34" fillId="24" borderId="0" xfId="0" applyFont="1" applyFill="1" applyAlignment="1">
      <alignment vertical="center"/>
    </xf>
    <xf numFmtId="0" fontId="34" fillId="24" borderId="0" xfId="0" applyFont="1" applyFill="1" applyAlignment="1">
      <alignment horizontal="center" vertical="center"/>
    </xf>
    <xf numFmtId="0" fontId="22" fillId="24" borderId="0" xfId="0" applyFont="1" applyFill="1" applyAlignment="1">
      <alignment vertical="center"/>
    </xf>
    <xf numFmtId="0" fontId="22" fillId="0" borderId="0" xfId="0" applyFont="1" applyAlignment="1">
      <alignment vertical="center"/>
    </xf>
    <xf numFmtId="0" fontId="0" fillId="0" borderId="0" xfId="0" applyAlignment="1">
      <alignment vertical="center"/>
    </xf>
    <xf numFmtId="0" fontId="24" fillId="24" borderId="0" xfId="0" applyFont="1" applyFill="1" applyAlignment="1">
      <alignment horizontal="right" vertical="center"/>
    </xf>
    <xf numFmtId="0" fontId="34" fillId="24" borderId="0" xfId="0" applyFont="1" applyFill="1" applyAlignment="1">
      <alignment horizontal="left" vertical="center"/>
    </xf>
    <xf numFmtId="0" fontId="32" fillId="24" borderId="0" xfId="0" applyFont="1" applyFill="1" applyAlignment="1">
      <alignment horizontal="left" vertical="center"/>
    </xf>
    <xf numFmtId="0" fontId="31" fillId="24" borderId="0" xfId="0" applyFont="1" applyFill="1" applyAlignment="1">
      <alignment horizontal="left" vertical="center"/>
    </xf>
    <xf numFmtId="0" fontId="25" fillId="24" borderId="0" xfId="0" applyFont="1" applyFill="1" applyAlignment="1">
      <alignment horizontal="left" vertical="center"/>
    </xf>
    <xf numFmtId="0" fontId="35" fillId="24" borderId="0" xfId="0" applyFont="1" applyFill="1" applyAlignment="1">
      <alignment vertical="center"/>
    </xf>
    <xf numFmtId="0" fontId="35" fillId="24" borderId="0" xfId="0" applyFont="1" applyFill="1" applyAlignment="1">
      <alignment horizontal="left" vertical="center"/>
    </xf>
    <xf numFmtId="0" fontId="35" fillId="24" borderId="0" xfId="0" applyFont="1" applyFill="1" applyAlignment="1">
      <alignment horizontal="center" vertical="center"/>
    </xf>
    <xf numFmtId="0" fontId="28" fillId="24" borderId="0" xfId="0" applyFont="1" applyFill="1" applyAlignment="1">
      <alignment horizontal="center" vertical="center"/>
    </xf>
    <xf numFmtId="0" fontId="28" fillId="24" borderId="0" xfId="0" applyFont="1" applyFill="1" applyAlignment="1">
      <alignment vertical="center"/>
    </xf>
    <xf numFmtId="0" fontId="33" fillId="24" borderId="0" xfId="0" applyFont="1" applyFill="1" applyAlignment="1">
      <alignment horizontal="left" vertical="center"/>
    </xf>
    <xf numFmtId="0" fontId="27" fillId="24" borderId="14" xfId="0" applyFont="1" applyFill="1" applyBorder="1" applyAlignment="1">
      <alignment horizontal="left" vertical="center"/>
    </xf>
    <xf numFmtId="0" fontId="27" fillId="24" borderId="11" xfId="0" applyFont="1" applyFill="1" applyBorder="1" applyAlignment="1">
      <alignment horizontal="left" vertical="center"/>
    </xf>
    <xf numFmtId="0" fontId="24" fillId="25" borderId="10" xfId="0" applyFont="1" applyFill="1" applyBorder="1" applyAlignment="1">
      <alignment horizontal="center" vertical="center"/>
    </xf>
    <xf numFmtId="0" fontId="30" fillId="24" borderId="0" xfId="0" applyFont="1" applyFill="1" applyAlignment="1">
      <alignment horizontal="left" vertical="center"/>
    </xf>
    <xf numFmtId="164" fontId="24" fillId="25" borderId="10" xfId="0" applyNumberFormat="1" applyFont="1" applyFill="1" applyBorder="1" applyAlignment="1">
      <alignment horizontal="center" vertical="center"/>
    </xf>
    <xf numFmtId="167" fontId="35" fillId="24" borderId="0" xfId="0" applyNumberFormat="1" applyFont="1" applyFill="1" applyAlignment="1">
      <alignment horizontal="center" vertical="center"/>
    </xf>
    <xf numFmtId="165" fontId="24" fillId="25" borderId="10" xfId="0" applyNumberFormat="1" applyFont="1" applyFill="1" applyBorder="1" applyAlignment="1">
      <alignment horizontal="center" vertical="center"/>
    </xf>
    <xf numFmtId="1" fontId="24" fillId="25" borderId="10" xfId="0" applyNumberFormat="1" applyFont="1" applyFill="1" applyBorder="1" applyAlignment="1">
      <alignment horizontal="center" vertical="center"/>
    </xf>
    <xf numFmtId="0" fontId="32" fillId="24" borderId="0" xfId="0" applyFont="1" applyFill="1" applyAlignment="1">
      <alignment horizontal="center" vertical="center"/>
    </xf>
    <xf numFmtId="0" fontId="38" fillId="24" borderId="0" xfId="0" applyFont="1" applyFill="1" applyAlignment="1">
      <alignment vertical="center"/>
    </xf>
    <xf numFmtId="166" fontId="24" fillId="25" borderId="10" xfId="0" applyNumberFormat="1" applyFont="1" applyFill="1" applyBorder="1" applyAlignment="1">
      <alignment horizontal="center" vertical="center"/>
    </xf>
    <xf numFmtId="0" fontId="30" fillId="24" borderId="0" xfId="0" applyFont="1" applyFill="1" applyAlignment="1">
      <alignment horizontal="left"/>
    </xf>
    <xf numFmtId="0" fontId="32" fillId="24" borderId="0" xfId="0" applyFont="1" applyFill="1" applyAlignment="1">
      <alignment horizontal="left" vertical="top"/>
    </xf>
    <xf numFmtId="0" fontId="24" fillId="24" borderId="0" xfId="0" applyFont="1" applyFill="1" applyAlignment="1">
      <alignment horizontal="right"/>
    </xf>
    <xf numFmtId="0" fontId="35" fillId="24" borderId="0" xfId="0" applyFont="1" applyFill="1"/>
    <xf numFmtId="0" fontId="35" fillId="24" borderId="0" xfId="0" applyFont="1" applyFill="1" applyAlignment="1">
      <alignment horizontal="center"/>
    </xf>
    <xf numFmtId="0" fontId="22" fillId="24" borderId="0" xfId="0" applyFont="1" applyFill="1"/>
    <xf numFmtId="0" fontId="22" fillId="0" borderId="0" xfId="0" applyFont="1"/>
    <xf numFmtId="0" fontId="0" fillId="24" borderId="0" xfId="0" applyFill="1"/>
    <xf numFmtId="0" fontId="0" fillId="24" borderId="0" xfId="0" applyFill="1" applyAlignment="1">
      <alignment horizontal="center"/>
    </xf>
    <xf numFmtId="0" fontId="21" fillId="0" borderId="0" xfId="0" applyFont="1"/>
    <xf numFmtId="0" fontId="21" fillId="24" borderId="0" xfId="0" applyFont="1" applyFill="1"/>
    <xf numFmtId="0" fontId="21" fillId="24" borderId="0" xfId="0" applyFont="1" applyFill="1" applyAlignment="1">
      <alignment horizont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35" fillId="0" borderId="0" xfId="0" applyFont="1"/>
    <xf numFmtId="18" fontId="35" fillId="0" borderId="0" xfId="0" applyNumberFormat="1" applyFont="1"/>
    <xf numFmtId="0" fontId="24" fillId="0" borderId="0" xfId="0" applyFont="1" applyAlignment="1">
      <alignment horizontal="center" vertical="center"/>
    </xf>
    <xf numFmtId="0" fontId="24" fillId="24" borderId="0" xfId="0" applyFont="1" applyFill="1" applyAlignment="1">
      <alignment vertical="center"/>
    </xf>
    <xf numFmtId="0" fontId="24" fillId="24" borderId="0" xfId="0" applyFont="1" applyFill="1"/>
    <xf numFmtId="0" fontId="24" fillId="0" borderId="0" xfId="0" applyFont="1"/>
    <xf numFmtId="0" fontId="39" fillId="0" borderId="0" xfId="0" applyFont="1"/>
    <xf numFmtId="0" fontId="27" fillId="24" borderId="0" xfId="0" applyFont="1" applyFill="1" applyAlignment="1">
      <alignment horizontal="right" vertical="center" indent="1"/>
    </xf>
    <xf numFmtId="18" fontId="27" fillId="24" borderId="0" xfId="0" applyNumberFormat="1" applyFont="1" applyFill="1" applyAlignment="1">
      <alignment vertical="center"/>
    </xf>
    <xf numFmtId="0" fontId="27" fillId="0" borderId="0" xfId="0" applyFont="1" applyAlignment="1">
      <alignment horizontal="center" vertical="center"/>
    </xf>
    <xf numFmtId="2" fontId="29" fillId="24" borderId="0" xfId="0" applyNumberFormat="1" applyFont="1" applyFill="1" applyAlignment="1">
      <alignment horizontal="center" vertical="center"/>
    </xf>
    <xf numFmtId="18" fontId="27" fillId="24" borderId="0" xfId="0" applyNumberFormat="1" applyFont="1" applyFill="1" applyAlignment="1">
      <alignment horizontal="center" vertical="center"/>
    </xf>
    <xf numFmtId="164" fontId="27" fillId="25" borderId="10" xfId="0" applyNumberFormat="1" applyFont="1" applyFill="1" applyBorder="1" applyAlignment="1">
      <alignment horizontal="center" vertical="center"/>
    </xf>
    <xf numFmtId="0" fontId="27" fillId="24" borderId="0" xfId="0" applyFont="1" applyFill="1" applyAlignment="1">
      <alignment horizontal="center"/>
    </xf>
    <xf numFmtId="0" fontId="30" fillId="0" borderId="0" xfId="0" applyFont="1"/>
    <xf numFmtId="0" fontId="37" fillId="0" borderId="0" xfId="0" applyFont="1"/>
    <xf numFmtId="0" fontId="37" fillId="0" borderId="0" xfId="0" applyFont="1" applyAlignment="1">
      <alignment horizontal="center"/>
    </xf>
    <xf numFmtId="164" fontId="35" fillId="0" borderId="0" xfId="0" applyNumberFormat="1" applyFont="1" applyAlignment="1">
      <alignment horizontal="center"/>
    </xf>
    <xf numFmtId="0" fontId="34" fillId="0" borderId="0" xfId="0" applyFont="1" applyAlignment="1">
      <alignment vertical="center"/>
    </xf>
    <xf numFmtId="0" fontId="27" fillId="25" borderId="0" xfId="0" applyFont="1" applyFill="1" applyAlignment="1">
      <alignment horizontal="left" vertical="center" indent="1"/>
    </xf>
    <xf numFmtId="0" fontId="30" fillId="24" borderId="0" xfId="0" applyFont="1" applyFill="1" applyAlignment="1">
      <alignment horizontal="left" vertical="center" indent="1"/>
    </xf>
    <xf numFmtId="0" fontId="30" fillId="0" borderId="0" xfId="0" applyFont="1" applyAlignment="1">
      <alignment vertical="top" wrapText="1"/>
    </xf>
    <xf numFmtId="0" fontId="44" fillId="0" borderId="0" xfId="0" applyFont="1"/>
    <xf numFmtId="0" fontId="27" fillId="24" borderId="12" xfId="0" applyFont="1" applyFill="1" applyBorder="1" applyAlignment="1" applyProtection="1">
      <alignment horizontal="left" vertical="center" indent="1"/>
      <protection locked="0"/>
    </xf>
    <xf numFmtId="0" fontId="27" fillId="0" borderId="12" xfId="0" applyFont="1" applyBorder="1" applyAlignment="1" applyProtection="1">
      <alignment horizontal="left" vertical="center" indent="1"/>
      <protection locked="0"/>
    </xf>
    <xf numFmtId="0" fontId="24" fillId="24" borderId="0" xfId="0" applyFont="1" applyFill="1" applyAlignment="1">
      <alignment horizontal="left" vertical="center"/>
    </xf>
    <xf numFmtId="0" fontId="39" fillId="26" borderId="0" xfId="0" applyFont="1" applyFill="1" applyAlignment="1">
      <alignment horizontal="center" vertical="center"/>
    </xf>
    <xf numFmtId="0" fontId="30" fillId="0" borderId="0" xfId="0" applyFont="1" applyAlignment="1">
      <alignment horizontal="left" vertical="top" wrapText="1"/>
    </xf>
    <xf numFmtId="0" fontId="27" fillId="0" borderId="13" xfId="0" applyFont="1" applyBorder="1" applyAlignment="1" applyProtection="1">
      <alignment horizontal="center" vertical="top" wrapText="1"/>
      <protection locked="0"/>
    </xf>
    <xf numFmtId="0" fontId="27" fillId="0" borderId="0" xfId="0" applyFont="1" applyAlignment="1" applyProtection="1">
      <alignment horizontal="center" vertical="top" wrapText="1"/>
      <protection locked="0"/>
    </xf>
    <xf numFmtId="0" fontId="27" fillId="0" borderId="15" xfId="0" applyFont="1" applyBorder="1" applyAlignment="1" applyProtection="1">
      <alignment horizontal="center" vertical="top" wrapText="1"/>
      <protection locked="0"/>
    </xf>
    <xf numFmtId="0" fontId="27" fillId="0" borderId="16" xfId="0" applyFont="1" applyBorder="1" applyAlignment="1" applyProtection="1">
      <alignment horizontal="center" vertical="top" wrapText="1"/>
      <protection locked="0"/>
    </xf>
    <xf numFmtId="0" fontId="27" fillId="0" borderId="11" xfId="0" applyFont="1" applyBorder="1" applyAlignment="1" applyProtection="1">
      <alignment horizontal="center" vertical="top" wrapText="1"/>
      <protection locked="0"/>
    </xf>
    <xf numFmtId="0" fontId="27" fillId="0" borderId="17" xfId="0" applyFont="1" applyBorder="1" applyAlignment="1" applyProtection="1">
      <alignment horizontal="center" vertical="top" wrapText="1"/>
      <protection locked="0"/>
    </xf>
    <xf numFmtId="0" fontId="32" fillId="0" borderId="0" xfId="0" applyFont="1"/>
    <xf numFmtId="0" fontId="31" fillId="0" borderId="0" xfId="0" applyFont="1"/>
    <xf numFmtId="0" fontId="31" fillId="0" borderId="0" xfId="0" applyFont="1" applyAlignment="1">
      <alignment vertical="center"/>
    </xf>
    <xf numFmtId="0" fontId="35" fillId="0" borderId="0" xfId="0" applyFont="1" applyAlignment="1">
      <alignment horizontal="right"/>
    </xf>
  </cellXfs>
  <cellStyles count="42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rmal" xfId="0" builtinId="0"/>
    <cellStyle name="Note" xfId="37" xr:uid="{00000000-0005-0000-0000-000025000000}"/>
    <cellStyle name="Output" xfId="38" xr:uid="{00000000-0005-0000-0000-000026000000}"/>
    <cellStyle name="Title" xfId="39" xr:uid="{00000000-0005-0000-0000-000028000000}"/>
    <cellStyle name="Total" xfId="40" xr:uid="{00000000-0005-0000-0000-000029000000}"/>
    <cellStyle name="Warning Text" xfId="41" xr:uid="{00000000-0005-0000-0000-00002A000000}"/>
  </cellStyles>
  <dxfs count="0"/>
  <tableStyles count="0" defaultTableStyle="TableStyleMedium9"/>
  <colors>
    <mruColors>
      <color rgb="FFFF0000"/>
      <color rgb="FFF8F8F8"/>
      <color rgb="FFFFFFFF"/>
      <color rgb="FFEBEBEB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5" Type="http://schemas.openxmlformats.org/officeDocument/2006/relationships/customXml" Target="../customXml/item2.xml"/><Relationship Id="rId10" Type="http://schemas.microsoft.com/office/2017/06/relationships/rdRichValue" Target="richData/rdrichvalue.xml"/><Relationship Id="rId4" Type="http://schemas.openxmlformats.org/officeDocument/2006/relationships/externalLink" Target="externalLinks/externalLink2.xml"/><Relationship Id="rId9" Type="http://schemas.microsoft.com/office/2022/10/relationships/richValueRel" Target="richData/richValueRel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368300</xdr:colOff>
          <xdr:row>11</xdr:row>
          <xdr:rowOff>190500</xdr:rowOff>
        </xdr:from>
        <xdr:to>
          <xdr:col>8</xdr:col>
          <xdr:colOff>558800</xdr:colOff>
          <xdr:row>14</xdr:row>
          <xdr:rowOff>127000</xdr:rowOff>
        </xdr:to>
        <xdr:sp macro="" textlink="">
          <xdr:nvSpPr>
            <xdr:cNvPr id="9222" name="Button 6" descr="Copy Monday to fill the rest of Week 1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1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Source Sans Pro" charset="0"/>
                  <a:ea typeface="Source Sans Pro" charset="0"/>
                </a:rPr>
                <a:t>Copy Monday to fill in the rest of Week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355600</xdr:colOff>
          <xdr:row>15</xdr:row>
          <xdr:rowOff>50800</xdr:rowOff>
        </xdr:from>
        <xdr:to>
          <xdr:col>8</xdr:col>
          <xdr:colOff>546100</xdr:colOff>
          <xdr:row>17</xdr:row>
          <xdr:rowOff>368300</xdr:rowOff>
        </xdr:to>
        <xdr:sp macro="" textlink="">
          <xdr:nvSpPr>
            <xdr:cNvPr id="9223" name="Button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1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Source Sans Pro" charset="0"/>
                  <a:ea typeface="Source Sans Pro" charset="0"/>
                </a:rPr>
                <a:t>Copy Week 1 to fill in  Week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368300</xdr:colOff>
          <xdr:row>11</xdr:row>
          <xdr:rowOff>203200</xdr:rowOff>
        </xdr:from>
        <xdr:to>
          <xdr:col>8</xdr:col>
          <xdr:colOff>558800</xdr:colOff>
          <xdr:row>14</xdr:row>
          <xdr:rowOff>139700</xdr:rowOff>
        </xdr:to>
        <xdr:sp macro="" textlink="">
          <xdr:nvSpPr>
            <xdr:cNvPr id="9226" name="Button 10" descr="Copy Monday to fill the rest of Week 1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1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Source Sans Pro" charset="0"/>
                  <a:ea typeface="Source Sans Pro" charset="0"/>
                </a:rPr>
                <a:t>Copy Monday to fill in the rest of Week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/C/Users/joh/AppData/Local/Temp/2011_Model_Template_V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f/AppData/Local/Microsoft/Windows/Temporary%20Internet%20Files/Content.Outlook/B47FBKG8/Workload%20Teaching%20BAL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TEACHING"/>
      <sheetName val="RESEARCH"/>
      <sheetName val="Units"/>
      <sheetName val="Staff"/>
      <sheetName val="ResData"/>
      <sheetName val="ResRaw"/>
      <sheetName val="Lookup"/>
      <sheetName val="2011_Model_Template_V6.x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values"/>
      <sheetName val="Workload Summary"/>
      <sheetName val="Teaching"/>
      <sheetName val="Research &amp; Scholarship"/>
      <sheetName val="Admin &amp; Gov"/>
      <sheetName val="Assoc Prof Work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L39"/>
  <sheetViews>
    <sheetView showGridLines="0" showRowColHeaders="0" tabSelected="1" zoomScale="98" zoomScaleNormal="100" zoomScalePageLayoutView="60" workbookViewId="0">
      <selection activeCell="C6" sqref="C6:D6"/>
    </sheetView>
  </sheetViews>
  <sheetFormatPr baseColWidth="10" defaultColWidth="8.83203125" defaultRowHeight="13" x14ac:dyDescent="0.15"/>
  <cols>
    <col min="1" max="1" width="10.83203125" customWidth="1"/>
    <col min="2" max="2" width="74.1640625" customWidth="1"/>
    <col min="3" max="3" width="21.1640625" customWidth="1"/>
    <col min="4" max="4" width="15.83203125" bestFit="1" customWidth="1"/>
    <col min="5" max="6" width="13.83203125" customWidth="1"/>
    <col min="7" max="7" width="11.1640625" customWidth="1"/>
    <col min="8" max="8" width="14.33203125" customWidth="1"/>
    <col min="9" max="9" width="15.1640625" style="16" customWidth="1"/>
    <col min="10" max="10" width="12.6640625" customWidth="1"/>
    <col min="11" max="11" width="26" customWidth="1"/>
  </cols>
  <sheetData>
    <row r="1" spans="2:12" ht="33" customHeight="1" x14ac:dyDescent="0.15"/>
    <row r="2" spans="2:12" s="18" customFormat="1" ht="60" customHeight="1" x14ac:dyDescent="0.15">
      <c r="B2" s="7" t="s">
        <v>15</v>
      </c>
      <c r="C2" s="17"/>
      <c r="D2" s="17"/>
      <c r="E2" s="17"/>
      <c r="F2" s="17"/>
      <c r="G2" s="17"/>
      <c r="H2" s="8" t="e" vm="1">
        <v>#VALUE!</v>
      </c>
    </row>
    <row r="3" spans="2:12" s="18" customFormat="1" ht="22.5" customHeight="1" x14ac:dyDescent="0.15">
      <c r="B3" s="9" t="s">
        <v>46</v>
      </c>
      <c r="C3" s="19"/>
      <c r="D3" s="19"/>
      <c r="E3" s="19"/>
      <c r="F3" s="19"/>
      <c r="G3" s="19"/>
      <c r="H3" s="19"/>
      <c r="I3" s="19"/>
      <c r="J3" s="19"/>
    </row>
    <row r="4" spans="2:12" s="18" customFormat="1" ht="22.5" customHeight="1" x14ac:dyDescent="0.15">
      <c r="B4" s="20" t="s">
        <v>36</v>
      </c>
      <c r="C4" s="19"/>
      <c r="D4" s="19"/>
      <c r="E4" s="19"/>
      <c r="F4" s="19"/>
      <c r="G4" s="19"/>
      <c r="H4" s="19"/>
      <c r="I4" s="19"/>
      <c r="J4" s="19"/>
    </row>
    <row r="5" spans="2:12" s="18" customFormat="1" ht="38.75" customHeight="1" thickBot="1" x14ac:dyDescent="0.2">
      <c r="B5" s="19"/>
      <c r="C5" s="19"/>
      <c r="D5" s="19"/>
      <c r="E5" s="19"/>
      <c r="F5" s="19"/>
      <c r="G5" s="19"/>
      <c r="H5" s="19"/>
      <c r="I5" s="19"/>
      <c r="J5" s="19"/>
    </row>
    <row r="6" spans="2:12" s="26" customFormat="1" ht="30" customHeight="1" thickBot="1" x14ac:dyDescent="0.2">
      <c r="B6" s="14" t="s">
        <v>16</v>
      </c>
      <c r="C6" s="86"/>
      <c r="D6" s="86"/>
      <c r="E6" s="21"/>
      <c r="F6" s="21"/>
      <c r="G6" s="22"/>
      <c r="H6" s="22"/>
      <c r="I6" s="23"/>
      <c r="J6" s="22"/>
      <c r="K6" s="24"/>
      <c r="L6" s="25"/>
    </row>
    <row r="7" spans="2:12" s="26" customFormat="1" ht="30" customHeight="1" thickBot="1" x14ac:dyDescent="0.2">
      <c r="B7" s="14" t="s">
        <v>19</v>
      </c>
      <c r="C7" s="87"/>
      <c r="D7" s="87"/>
      <c r="E7" s="21"/>
      <c r="F7" s="21"/>
      <c r="G7" s="22"/>
      <c r="H7" s="22"/>
      <c r="I7" s="23"/>
      <c r="J7" s="22"/>
      <c r="K7" s="24"/>
      <c r="L7" s="25"/>
    </row>
    <row r="8" spans="2:12" s="26" customFormat="1" ht="22.25" customHeight="1" x14ac:dyDescent="0.15">
      <c r="B8" s="27"/>
      <c r="C8" s="10"/>
      <c r="D8" s="10"/>
      <c r="E8" s="21"/>
      <c r="F8" s="21"/>
      <c r="G8" s="22"/>
      <c r="H8" s="22"/>
      <c r="I8" s="23"/>
      <c r="J8" s="22"/>
      <c r="K8" s="25"/>
      <c r="L8" s="25"/>
    </row>
    <row r="9" spans="2:12" s="26" customFormat="1" ht="30" customHeight="1" thickBot="1" x14ac:dyDescent="0.2">
      <c r="B9" s="12" t="s">
        <v>22</v>
      </c>
      <c r="C9" s="88"/>
      <c r="D9" s="88"/>
      <c r="E9" s="88"/>
      <c r="F9" s="88"/>
      <c r="G9" s="22"/>
      <c r="H9" s="28" t="s">
        <v>31</v>
      </c>
      <c r="I9" s="23">
        <v>42</v>
      </c>
      <c r="J9" s="22"/>
      <c r="K9" s="25"/>
      <c r="L9" s="25"/>
    </row>
    <row r="10" spans="2:12" s="26" customFormat="1" ht="30" customHeight="1" thickBot="1" x14ac:dyDescent="0.2">
      <c r="B10" s="14" t="s">
        <v>17</v>
      </c>
      <c r="C10" s="1"/>
      <c r="D10" s="29"/>
      <c r="E10" s="30"/>
      <c r="F10" s="31"/>
      <c r="G10" s="32"/>
      <c r="H10" s="33" t="s">
        <v>32</v>
      </c>
      <c r="I10" s="34">
        <v>40</v>
      </c>
      <c r="J10" s="32"/>
      <c r="K10" s="25"/>
      <c r="L10" s="25"/>
    </row>
    <row r="11" spans="2:12" s="26" customFormat="1" ht="30" customHeight="1" thickBot="1" x14ac:dyDescent="0.2">
      <c r="B11" s="14" t="s">
        <v>41</v>
      </c>
      <c r="C11" s="2"/>
      <c r="D11" s="83" t="str">
        <f>IF(C11&gt;1,"Error: Your FTE cannot be more than 1.0 (full-time)","")</f>
        <v/>
      </c>
      <c r="E11" s="36"/>
      <c r="F11" s="36"/>
      <c r="G11" s="32"/>
      <c r="H11" s="33"/>
      <c r="I11" s="34"/>
      <c r="J11" s="32"/>
      <c r="K11" s="25"/>
      <c r="L11" s="25"/>
    </row>
    <row r="12" spans="2:12" s="26" customFormat="1" ht="30" customHeight="1" thickBot="1" x14ac:dyDescent="0.2">
      <c r="B12" s="14" t="s">
        <v>18</v>
      </c>
      <c r="C12" s="3"/>
      <c r="D12" s="34">
        <f>IF(C11&gt;0.39,VLOOKUP(C12,H12:I14,2),1)</f>
        <v>1</v>
      </c>
      <c r="E12" s="36"/>
      <c r="F12" s="36"/>
      <c r="G12" s="32"/>
      <c r="H12" s="32" t="s">
        <v>33</v>
      </c>
      <c r="I12" s="34">
        <v>0.9</v>
      </c>
      <c r="J12" s="32"/>
      <c r="K12" s="25"/>
      <c r="L12" s="25"/>
    </row>
    <row r="13" spans="2:12" s="26" customFormat="1" ht="30" customHeight="1" x14ac:dyDescent="0.15">
      <c r="B13" s="37" t="s">
        <v>37</v>
      </c>
      <c r="C13" s="38"/>
      <c r="D13" s="35"/>
      <c r="E13" s="36"/>
      <c r="F13" s="36"/>
      <c r="G13" s="32"/>
      <c r="H13" s="32" t="s">
        <v>34</v>
      </c>
      <c r="I13" s="81">
        <v>0.95</v>
      </c>
      <c r="J13" s="81"/>
      <c r="K13" s="25"/>
      <c r="L13" s="25"/>
    </row>
    <row r="14" spans="2:12" s="26" customFormat="1" ht="16" customHeight="1" x14ac:dyDescent="0.15">
      <c r="B14" s="37"/>
      <c r="C14" s="39"/>
      <c r="D14" s="35"/>
      <c r="E14" s="36"/>
      <c r="F14" s="36"/>
      <c r="G14" s="32"/>
      <c r="H14" s="32" t="s">
        <v>35</v>
      </c>
      <c r="I14" s="34">
        <v>1</v>
      </c>
      <c r="J14" s="32"/>
      <c r="K14" s="25"/>
      <c r="L14" s="25"/>
    </row>
    <row r="15" spans="2:12" s="26" customFormat="1" ht="30" customHeight="1" x14ac:dyDescent="0.15">
      <c r="B15" s="14" t="s">
        <v>0</v>
      </c>
      <c r="C15" s="40">
        <f>IF(C10="Primary",42*C11,40*C11)*D12</f>
        <v>0</v>
      </c>
      <c r="D15" s="35"/>
      <c r="E15" s="36"/>
      <c r="F15" s="36"/>
      <c r="G15" s="32"/>
      <c r="H15" s="81"/>
      <c r="I15" s="34"/>
      <c r="J15" s="32"/>
      <c r="K15" s="25"/>
      <c r="L15" s="25"/>
    </row>
    <row r="16" spans="2:12" s="26" customFormat="1" ht="48" customHeight="1" x14ac:dyDescent="0.15">
      <c r="B16" s="12"/>
      <c r="C16" s="10"/>
      <c r="D16" s="36"/>
      <c r="E16" s="36"/>
      <c r="F16" s="36"/>
      <c r="G16" s="32"/>
      <c r="H16" s="32"/>
      <c r="I16" s="34"/>
      <c r="J16" s="32"/>
      <c r="K16" s="25"/>
      <c r="L16" s="25"/>
    </row>
    <row r="17" spans="2:12" s="26" customFormat="1" ht="22.25" customHeight="1" x14ac:dyDescent="0.15">
      <c r="B17" s="12" t="s">
        <v>38</v>
      </c>
      <c r="C17" s="10"/>
      <c r="D17" s="36"/>
      <c r="E17" s="36"/>
      <c r="F17" s="36"/>
      <c r="G17" s="32"/>
      <c r="H17" s="32"/>
      <c r="I17" s="34"/>
      <c r="J17" s="32"/>
      <c r="K17" s="25"/>
      <c r="L17" s="25"/>
    </row>
    <row r="18" spans="2:12" s="26" customFormat="1" ht="30" customHeight="1" x14ac:dyDescent="0.15">
      <c r="B18" s="41" t="s">
        <v>23</v>
      </c>
      <c r="C18" s="15" t="s">
        <v>29</v>
      </c>
      <c r="D18" s="32"/>
      <c r="E18" s="15" t="s">
        <v>20</v>
      </c>
      <c r="F18" s="15" t="s">
        <v>21</v>
      </c>
      <c r="G18" s="32"/>
      <c r="H18" s="32"/>
      <c r="I18" s="34"/>
      <c r="J18" s="32"/>
      <c r="K18" s="24"/>
      <c r="L18" s="25"/>
    </row>
    <row r="19" spans="2:12" s="26" customFormat="1" ht="30" customHeight="1" x14ac:dyDescent="0.15">
      <c r="B19" s="14" t="s">
        <v>39</v>
      </c>
      <c r="C19" s="42">
        <f>SUM(Timetable!C26:N26)</f>
        <v>0</v>
      </c>
      <c r="D19" s="43">
        <f>ROUND(C19*60,0)</f>
        <v>0</v>
      </c>
      <c r="E19" s="44">
        <f>TRUNC(D19/60)</f>
        <v>0</v>
      </c>
      <c r="F19" s="45">
        <f>(C19-E19)*60</f>
        <v>0</v>
      </c>
      <c r="G19" s="20"/>
      <c r="H19" s="20"/>
      <c r="I19" s="46"/>
      <c r="J19" s="20"/>
      <c r="K19" s="47"/>
      <c r="L19" s="25"/>
    </row>
    <row r="20" spans="2:12" s="26" customFormat="1" ht="30" customHeight="1" x14ac:dyDescent="0.15">
      <c r="B20" s="14" t="s">
        <v>40</v>
      </c>
      <c r="C20" s="48">
        <f>C15-C19+0.00001</f>
        <v>1.0000000000000001E-5</v>
      </c>
      <c r="D20" s="43">
        <f>ROUND(C20*60,0)</f>
        <v>0</v>
      </c>
      <c r="E20" s="44">
        <f>TRUNC(D20/60)</f>
        <v>0</v>
      </c>
      <c r="F20" s="44">
        <f>(C20-E20)*60</f>
        <v>6.0000000000000006E-4</v>
      </c>
      <c r="G20" s="20"/>
      <c r="H20" s="20"/>
      <c r="I20" s="46"/>
      <c r="J20" s="20"/>
      <c r="K20" s="47"/>
      <c r="L20" s="25"/>
    </row>
    <row r="21" spans="2:12" s="26" customFormat="1" ht="22.25" customHeight="1" x14ac:dyDescent="0.15">
      <c r="B21" s="37" t="s">
        <v>28</v>
      </c>
      <c r="C21" s="13"/>
      <c r="D21" s="10"/>
      <c r="E21" s="41"/>
      <c r="F21" s="10"/>
      <c r="G21" s="32"/>
      <c r="H21" s="32"/>
      <c r="I21" s="34"/>
      <c r="J21" s="32"/>
      <c r="K21" s="24"/>
      <c r="L21" s="25"/>
    </row>
    <row r="22" spans="2:12" s="26" customFormat="1" ht="30" customHeight="1" x14ac:dyDescent="0.35">
      <c r="C22" s="49" t="str">
        <f>IF(I22,"You are above maximum load. Contact the AEU team for advice ASAP."," ")</f>
        <v xml:space="preserve"> </v>
      </c>
      <c r="D22" s="13"/>
      <c r="F22" s="10"/>
      <c r="G22" s="32"/>
      <c r="H22" s="32"/>
      <c r="I22" s="32" t="b">
        <f>C19&gt;C15+0.0001</f>
        <v>0</v>
      </c>
      <c r="J22" s="34"/>
      <c r="K22" s="24"/>
      <c r="L22" s="25"/>
    </row>
    <row r="23" spans="2:12" s="26" customFormat="1" ht="30" customHeight="1" x14ac:dyDescent="0.15">
      <c r="C23" s="50" t="str">
        <f>IF(I22,"Email support@aeutas.org.au or call us on (03) 6234 9500"," ")</f>
        <v xml:space="preserve"> </v>
      </c>
      <c r="D23" s="13"/>
      <c r="F23" s="10"/>
      <c r="G23" s="32"/>
      <c r="H23" s="32"/>
      <c r="I23" s="34"/>
      <c r="J23" s="32"/>
      <c r="K23" s="24"/>
      <c r="L23" s="25"/>
    </row>
    <row r="24" spans="2:12" s="26" customFormat="1" ht="30" customHeight="1" x14ac:dyDescent="0.15">
      <c r="B24" s="12" t="s">
        <v>44</v>
      </c>
      <c r="C24" s="15" t="s">
        <v>48</v>
      </c>
      <c r="D24" s="10"/>
      <c r="E24" s="46" t="s">
        <v>20</v>
      </c>
      <c r="F24" s="15" t="s">
        <v>21</v>
      </c>
      <c r="G24" s="32"/>
      <c r="H24" s="32"/>
      <c r="I24" s="34"/>
      <c r="J24" s="32"/>
      <c r="K24" s="24"/>
      <c r="L24" s="25"/>
    </row>
    <row r="25" spans="2:12" s="26" customFormat="1" ht="30" customHeight="1" x14ac:dyDescent="0.15">
      <c r="B25" s="14" t="s">
        <v>49</v>
      </c>
      <c r="C25" s="42">
        <f>70*C11-C19</f>
        <v>0</v>
      </c>
      <c r="D25" s="43">
        <f>ROUND(C25*60,0)</f>
        <v>0</v>
      </c>
      <c r="E25" s="44">
        <f>TRUNC(D25/60)</f>
        <v>0</v>
      </c>
      <c r="F25" s="45">
        <f>(C25-E25)*60</f>
        <v>0</v>
      </c>
      <c r="G25" s="20"/>
      <c r="H25" s="20"/>
      <c r="I25" s="46"/>
      <c r="J25" s="20"/>
      <c r="K25" s="47"/>
      <c r="L25" s="25"/>
    </row>
    <row r="26" spans="2:12" s="26" customFormat="1" ht="30" customHeight="1" x14ac:dyDescent="0.15">
      <c r="B26" s="14" t="s">
        <v>47</v>
      </c>
      <c r="C26" s="48">
        <f>IF(I22," ",SUM(Timetable!C24:N24)/60)</f>
        <v>0</v>
      </c>
      <c r="D26" s="10"/>
      <c r="E26" s="45">
        <f>IF(I22," ",TRUNC(C26))</f>
        <v>0</v>
      </c>
      <c r="F26" s="45">
        <f>IF(I22," ",(C26-E26)*60)</f>
        <v>0</v>
      </c>
      <c r="G26" s="32"/>
      <c r="H26" s="32"/>
      <c r="I26" s="34"/>
      <c r="J26" s="32"/>
      <c r="K26" s="24"/>
      <c r="L26" s="25"/>
    </row>
    <row r="27" spans="2:12" s="26" customFormat="1" ht="30" customHeight="1" x14ac:dyDescent="0.15">
      <c r="B27" s="14" t="s">
        <v>51</v>
      </c>
      <c r="C27" s="48">
        <f>IF(I22," ",C26/2)</f>
        <v>0</v>
      </c>
      <c r="D27" s="10"/>
      <c r="E27" s="45">
        <f>IF(I22," ",TRUNC(C27))</f>
        <v>0</v>
      </c>
      <c r="F27" s="45">
        <f>IF(I22," ",(C27-E27)*60)</f>
        <v>0</v>
      </c>
      <c r="G27" s="32"/>
      <c r="H27" s="32"/>
      <c r="I27" s="34"/>
      <c r="J27" s="32"/>
      <c r="K27" s="24"/>
      <c r="L27" s="25"/>
    </row>
    <row r="28" spans="2:12" ht="30" customHeight="1" x14ac:dyDescent="0.25">
      <c r="B28" s="37" t="s">
        <v>50</v>
      </c>
      <c r="C28" s="13"/>
      <c r="D28" s="13"/>
      <c r="E28" s="12"/>
      <c r="F28" s="11"/>
      <c r="G28" s="52"/>
      <c r="H28" s="52"/>
      <c r="I28" s="53"/>
      <c r="J28" s="52"/>
      <c r="K28" s="54"/>
      <c r="L28" s="55"/>
    </row>
    <row r="29" spans="2:12" ht="22.25" customHeight="1" x14ac:dyDescent="0.35">
      <c r="B29" s="51"/>
      <c r="C29" s="13"/>
      <c r="D29" s="13"/>
      <c r="E29" s="41"/>
      <c r="F29" s="11"/>
      <c r="G29" s="52"/>
      <c r="H29" s="52"/>
      <c r="I29" s="53"/>
      <c r="J29" s="52"/>
      <c r="K29" s="54"/>
      <c r="L29" s="55"/>
    </row>
    <row r="30" spans="2:12" ht="22.25" customHeight="1" x14ac:dyDescent="0.35">
      <c r="B30" s="51"/>
      <c r="C30" s="13"/>
      <c r="D30" s="13"/>
      <c r="E30" s="41"/>
      <c r="F30" s="11"/>
      <c r="G30" s="52"/>
      <c r="H30" s="52"/>
      <c r="I30" s="53"/>
      <c r="J30" s="52"/>
      <c r="K30" s="54"/>
      <c r="L30" s="55"/>
    </row>
    <row r="31" spans="2:12" ht="20" customHeight="1" x14ac:dyDescent="0.15">
      <c r="G31" s="56"/>
      <c r="H31" s="56"/>
      <c r="I31" s="57"/>
      <c r="J31" s="56"/>
      <c r="K31" s="56"/>
    </row>
    <row r="32" spans="2:12" s="58" customFormat="1" ht="20" customHeight="1" x14ac:dyDescent="0.15">
      <c r="G32" s="56"/>
      <c r="H32" s="59"/>
      <c r="I32" s="60"/>
      <c r="J32" s="59"/>
      <c r="K32" s="59"/>
    </row>
    <row r="33" spans="7:11" ht="20" customHeight="1" x14ac:dyDescent="0.15">
      <c r="G33" s="59"/>
      <c r="H33" s="56"/>
      <c r="I33" s="57"/>
      <c r="J33" s="56"/>
      <c r="K33" s="56"/>
    </row>
    <row r="34" spans="7:11" ht="20" customHeight="1" x14ac:dyDescent="0.15">
      <c r="G34" s="56"/>
      <c r="H34" s="56"/>
      <c r="I34" s="57"/>
      <c r="J34" s="56"/>
      <c r="K34" s="56"/>
    </row>
    <row r="35" spans="7:11" ht="20" customHeight="1" x14ac:dyDescent="0.15"/>
    <row r="36" spans="7:11" ht="20" customHeight="1" x14ac:dyDescent="0.15"/>
    <row r="37" spans="7:11" ht="20" customHeight="1" x14ac:dyDescent="0.15"/>
    <row r="38" spans="7:11" ht="20" customHeight="1" x14ac:dyDescent="0.15"/>
    <row r="39" spans="7:11" ht="20" customHeight="1" x14ac:dyDescent="0.15"/>
  </sheetData>
  <sheetProtection algorithmName="SHA-512" hashValue="jwM98CvohYcnv+fatdpr5jZfrUc7wwVklyLEwdnoJvcI7Hv9AP5W+MUepvQjPt1gIUd5LLhzjxgdTeb3wB/VYQ==" saltValue="mHtoS35xvTIGgCZl5ZaSVQ==" spinCount="100000" sheet="1" selectLockedCells="1"/>
  <mergeCells count="3">
    <mergeCell ref="C6:D6"/>
    <mergeCell ref="C7:D7"/>
    <mergeCell ref="C9:F9"/>
  </mergeCells>
  <phoneticPr fontId="1" type="noConversion"/>
  <dataValidations count="2">
    <dataValidation type="list" allowBlank="1" showInputMessage="1" showErrorMessage="1" sqref="C10" xr:uid="{865D9603-CCE8-4C06-9594-00D5E8B15C39}">
      <formula1>$H$9:$H$10</formula1>
    </dataValidation>
    <dataValidation type="list" allowBlank="1" showInputMessage="1" showErrorMessage="1" sqref="C12" xr:uid="{3939ABDA-BA1A-4CD9-A52E-A7708380162E}">
      <formula1>$H$12:$H$14</formula1>
    </dataValidation>
  </dataValidations>
  <pageMargins left="0.25" right="0.25" top="0.75" bottom="0.75" header="0.3" footer="0.3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19D71-2306-44AF-BFBB-E623A33EEF22}">
  <sheetPr codeName="Sheet2"/>
  <dimension ref="A1:W120"/>
  <sheetViews>
    <sheetView showGridLines="0" showRowColHeaders="0" zoomScaleNormal="100" zoomScaleSheetLayoutView="140" workbookViewId="0">
      <selection activeCell="C7" sqref="C7"/>
    </sheetView>
  </sheetViews>
  <sheetFormatPr baseColWidth="10" defaultColWidth="9.33203125" defaultRowHeight="21" x14ac:dyDescent="0.25"/>
  <cols>
    <col min="1" max="1" width="10.83203125" style="61" customWidth="1"/>
    <col min="2" max="2" width="54.33203125" style="61" customWidth="1"/>
    <col min="3" max="7" width="15.83203125" style="61" customWidth="1"/>
    <col min="8" max="8" width="13.1640625" style="61" customWidth="1"/>
    <col min="9" max="9" width="11.33203125" style="61" customWidth="1"/>
    <col min="10" max="14" width="15.83203125" style="62" customWidth="1"/>
    <col min="15" max="15" width="9.33203125" style="61"/>
    <col min="16" max="16" width="15.6640625" style="61" customWidth="1"/>
    <col min="17" max="17" width="11.1640625" style="61" customWidth="1"/>
    <col min="18" max="18" width="18.5" style="61" customWidth="1"/>
    <col min="19" max="21" width="9.33203125" style="97"/>
    <col min="22" max="22" width="11.5" style="97" bestFit="1" customWidth="1"/>
    <col min="23" max="16384" width="9.33203125" style="97"/>
  </cols>
  <sheetData>
    <row r="1" spans="1:23" ht="33" customHeight="1" x14ac:dyDescent="0.25">
      <c r="S1" s="61"/>
    </row>
    <row r="2" spans="1:23" ht="60" customHeight="1" x14ac:dyDescent="0.25">
      <c r="B2" s="7" t="s">
        <v>27</v>
      </c>
      <c r="R2" s="8" t="e" vm="1">
        <v>#VALUE!</v>
      </c>
    </row>
    <row r="3" spans="1:23" ht="22.5" customHeight="1" x14ac:dyDescent="0.25">
      <c r="B3" s="9" t="s">
        <v>46</v>
      </c>
    </row>
    <row r="4" spans="1:23" ht="23" x14ac:dyDescent="0.25">
      <c r="B4" s="9"/>
    </row>
    <row r="5" spans="1:23" ht="30" customHeight="1" x14ac:dyDescent="0.35">
      <c r="B5" s="10"/>
      <c r="C5" s="89" t="s">
        <v>1</v>
      </c>
      <c r="D5" s="89"/>
      <c r="E5" s="89"/>
      <c r="F5" s="89"/>
      <c r="G5" s="89"/>
      <c r="H5" s="10"/>
      <c r="I5" s="10"/>
      <c r="J5" s="89" t="s">
        <v>2</v>
      </c>
      <c r="K5" s="89"/>
      <c r="L5" s="89"/>
      <c r="M5" s="89"/>
      <c r="N5" s="89"/>
      <c r="O5" s="11"/>
      <c r="P5" s="89" t="s">
        <v>30</v>
      </c>
      <c r="Q5" s="89"/>
      <c r="R5" s="89"/>
      <c r="S5" s="99"/>
      <c r="V5" s="69" t="s">
        <v>52</v>
      </c>
      <c r="W5" s="69" t="s">
        <v>53</v>
      </c>
    </row>
    <row r="6" spans="1:23" ht="30" customHeight="1" x14ac:dyDescent="0.25">
      <c r="B6" s="12"/>
      <c r="C6" s="13" t="s">
        <v>4</v>
      </c>
      <c r="D6" s="13" t="s">
        <v>5</v>
      </c>
      <c r="E6" s="13" t="s">
        <v>6</v>
      </c>
      <c r="F6" s="13" t="s">
        <v>7</v>
      </c>
      <c r="G6" s="13" t="s">
        <v>8</v>
      </c>
      <c r="H6" s="10"/>
      <c r="I6" s="10"/>
      <c r="J6" s="13" t="s">
        <v>4</v>
      </c>
      <c r="K6" s="13" t="s">
        <v>5</v>
      </c>
      <c r="L6" s="13" t="s">
        <v>6</v>
      </c>
      <c r="M6" s="13" t="s">
        <v>7</v>
      </c>
      <c r="N6" s="13" t="s">
        <v>8</v>
      </c>
      <c r="O6" s="11"/>
      <c r="P6" s="91"/>
      <c r="Q6" s="92"/>
      <c r="R6" s="93"/>
      <c r="V6" s="64">
        <v>0.32291666666666669</v>
      </c>
      <c r="W6" s="100" t="s">
        <v>24</v>
      </c>
    </row>
    <row r="7" spans="1:23" ht="30" customHeight="1" x14ac:dyDescent="0.25">
      <c r="B7" s="12" t="s">
        <v>26</v>
      </c>
      <c r="C7" s="5"/>
      <c r="D7" s="5"/>
      <c r="E7" s="5"/>
      <c r="F7" s="5"/>
      <c r="G7" s="5"/>
      <c r="H7" s="10"/>
      <c r="I7" s="10"/>
      <c r="J7" s="5"/>
      <c r="K7" s="5"/>
      <c r="L7" s="5"/>
      <c r="M7" s="5"/>
      <c r="N7" s="5"/>
      <c r="O7" s="11"/>
      <c r="P7" s="91"/>
      <c r="Q7" s="92"/>
      <c r="R7" s="93"/>
      <c r="V7" s="64">
        <v>0.3263888888888889</v>
      </c>
      <c r="W7" s="100" t="s">
        <v>25</v>
      </c>
    </row>
    <row r="8" spans="1:23" s="98" customFormat="1" ht="30" customHeight="1" x14ac:dyDescent="0.35">
      <c r="A8" s="68"/>
      <c r="B8" s="82" t="s">
        <v>3</v>
      </c>
      <c r="C8" s="65"/>
      <c r="D8" s="65"/>
      <c r="E8" s="65"/>
      <c r="F8" s="65"/>
      <c r="G8" s="65"/>
      <c r="H8" s="66"/>
      <c r="I8" s="66"/>
      <c r="J8" s="65"/>
      <c r="K8" s="65"/>
      <c r="L8" s="65"/>
      <c r="M8" s="65"/>
      <c r="N8" s="65"/>
      <c r="O8" s="67"/>
      <c r="P8" s="91"/>
      <c r="Q8" s="92"/>
      <c r="R8" s="93"/>
      <c r="V8" s="64">
        <v>0.3298611111111111</v>
      </c>
      <c r="W8" s="69"/>
    </row>
    <row r="9" spans="1:23" ht="30" customHeight="1" x14ac:dyDescent="0.25">
      <c r="B9" s="70" t="s">
        <v>9</v>
      </c>
      <c r="C9" s="6"/>
      <c r="D9" s="6"/>
      <c r="E9" s="6"/>
      <c r="F9" s="6"/>
      <c r="G9" s="6"/>
      <c r="H9" s="10"/>
      <c r="I9" s="10"/>
      <c r="J9" s="6">
        <v>0.33680555555555602</v>
      </c>
      <c r="K9" s="6">
        <v>0.33680555555555602</v>
      </c>
      <c r="L9" s="6">
        <v>0.33680555555555602</v>
      </c>
      <c r="M9" s="6">
        <v>0.33680555555555602</v>
      </c>
      <c r="N9" s="6">
        <v>0.33680555555555602</v>
      </c>
      <c r="O9" s="11"/>
      <c r="P9" s="91"/>
      <c r="Q9" s="92"/>
      <c r="R9" s="93"/>
      <c r="V9" s="64">
        <v>0.33333333333333331</v>
      </c>
      <c r="W9" s="63"/>
    </row>
    <row r="10" spans="1:23" ht="30" customHeight="1" x14ac:dyDescent="0.25">
      <c r="B10" s="70" t="s">
        <v>10</v>
      </c>
      <c r="C10" s="6"/>
      <c r="D10" s="6"/>
      <c r="E10" s="6"/>
      <c r="F10" s="6"/>
      <c r="G10" s="6"/>
      <c r="H10" s="71"/>
      <c r="I10" s="10"/>
      <c r="J10" s="6"/>
      <c r="K10" s="6"/>
      <c r="L10" s="6"/>
      <c r="M10" s="6"/>
      <c r="N10" s="6"/>
      <c r="O10" s="11"/>
      <c r="P10" s="91"/>
      <c r="Q10" s="92"/>
      <c r="R10" s="93"/>
      <c r="V10" s="64">
        <v>0.33680555555555602</v>
      </c>
      <c r="W10" s="63"/>
    </row>
    <row r="11" spans="1:23" ht="30" customHeight="1" x14ac:dyDescent="0.25">
      <c r="B11" s="82" t="s">
        <v>11</v>
      </c>
      <c r="C11" s="72"/>
      <c r="D11" s="72"/>
      <c r="E11" s="72"/>
      <c r="F11" s="72"/>
      <c r="G11" s="72"/>
      <c r="H11" s="71"/>
      <c r="I11" s="10"/>
      <c r="J11" s="72"/>
      <c r="K11" s="72"/>
      <c r="L11" s="72"/>
      <c r="M11" s="72"/>
      <c r="N11" s="72"/>
      <c r="O11" s="11"/>
      <c r="P11" s="91"/>
      <c r="Q11" s="92"/>
      <c r="R11" s="93"/>
      <c r="V11" s="64">
        <v>0.34027777777777801</v>
      </c>
      <c r="W11" s="63"/>
    </row>
    <row r="12" spans="1:23" ht="30" customHeight="1" x14ac:dyDescent="0.25">
      <c r="B12" s="70" t="s">
        <v>9</v>
      </c>
      <c r="C12" s="6"/>
      <c r="D12" s="6"/>
      <c r="E12" s="6"/>
      <c r="F12" s="6"/>
      <c r="G12" s="6"/>
      <c r="H12" s="71"/>
      <c r="I12" s="10"/>
      <c r="J12" s="6"/>
      <c r="K12" s="6"/>
      <c r="L12" s="6"/>
      <c r="M12" s="6"/>
      <c r="N12" s="6"/>
      <c r="O12" s="11"/>
      <c r="P12" s="91"/>
      <c r="Q12" s="92"/>
      <c r="R12" s="93"/>
      <c r="V12" s="64">
        <v>0.34375</v>
      </c>
      <c r="W12" s="63"/>
    </row>
    <row r="13" spans="1:23" ht="30" customHeight="1" x14ac:dyDescent="0.25">
      <c r="B13" s="70" t="s">
        <v>10</v>
      </c>
      <c r="C13" s="6"/>
      <c r="D13" s="6"/>
      <c r="E13" s="6"/>
      <c r="F13" s="6"/>
      <c r="G13" s="6"/>
      <c r="H13" s="71"/>
      <c r="I13" s="10"/>
      <c r="J13" s="6"/>
      <c r="K13" s="6"/>
      <c r="L13" s="6"/>
      <c r="M13" s="6"/>
      <c r="N13" s="6"/>
      <c r="O13" s="11"/>
      <c r="P13" s="91"/>
      <c r="Q13" s="92"/>
      <c r="R13" s="93"/>
      <c r="V13" s="64">
        <v>0.34722222222222221</v>
      </c>
      <c r="W13" s="63"/>
    </row>
    <row r="14" spans="1:23" ht="30" customHeight="1" x14ac:dyDescent="0.25">
      <c r="B14" s="82" t="s">
        <v>12</v>
      </c>
      <c r="C14" s="72"/>
      <c r="D14" s="72"/>
      <c r="E14" s="72"/>
      <c r="F14" s="72"/>
      <c r="G14" s="72"/>
      <c r="H14" s="71"/>
      <c r="I14" s="10"/>
      <c r="J14" s="72"/>
      <c r="K14" s="72"/>
      <c r="L14" s="72"/>
      <c r="M14" s="72"/>
      <c r="N14" s="72"/>
      <c r="O14" s="11"/>
      <c r="P14" s="91"/>
      <c r="Q14" s="92"/>
      <c r="R14" s="93"/>
      <c r="V14" s="64">
        <v>0.35069444444444442</v>
      </c>
      <c r="W14" s="63"/>
    </row>
    <row r="15" spans="1:23" ht="30" customHeight="1" x14ac:dyDescent="0.25">
      <c r="B15" s="70" t="s">
        <v>9</v>
      </c>
      <c r="C15" s="6"/>
      <c r="D15" s="6"/>
      <c r="E15" s="6"/>
      <c r="F15" s="6"/>
      <c r="G15" s="6"/>
      <c r="H15" s="71"/>
      <c r="I15" s="10"/>
      <c r="J15" s="6"/>
      <c r="K15" s="6"/>
      <c r="L15" s="6"/>
      <c r="M15" s="6"/>
      <c r="N15" s="6"/>
      <c r="O15" s="11"/>
      <c r="P15" s="91"/>
      <c r="Q15" s="92"/>
      <c r="R15" s="93"/>
      <c r="V15" s="64">
        <v>0.35416666666666669</v>
      </c>
      <c r="W15" s="63"/>
    </row>
    <row r="16" spans="1:23" ht="30" customHeight="1" x14ac:dyDescent="0.25">
      <c r="B16" s="70" t="s">
        <v>10</v>
      </c>
      <c r="C16" s="6"/>
      <c r="D16" s="6"/>
      <c r="E16" s="6"/>
      <c r="F16" s="6"/>
      <c r="G16" s="6"/>
      <c r="H16" s="71"/>
      <c r="I16" s="10"/>
      <c r="J16" s="6"/>
      <c r="K16" s="6"/>
      <c r="L16" s="6"/>
      <c r="M16" s="6"/>
      <c r="N16" s="6"/>
      <c r="O16" s="11"/>
      <c r="P16" s="91"/>
      <c r="Q16" s="92"/>
      <c r="R16" s="93"/>
      <c r="V16" s="64">
        <v>0.3576388888888889</v>
      </c>
      <c r="W16" s="63"/>
    </row>
    <row r="17" spans="2:23" ht="30" customHeight="1" x14ac:dyDescent="0.25">
      <c r="B17" s="82" t="s">
        <v>13</v>
      </c>
      <c r="C17" s="72"/>
      <c r="D17" s="72"/>
      <c r="E17" s="72"/>
      <c r="F17" s="72"/>
      <c r="G17" s="72"/>
      <c r="H17" s="71"/>
      <c r="I17" s="10"/>
      <c r="J17" s="72"/>
      <c r="K17" s="72"/>
      <c r="L17" s="72"/>
      <c r="M17" s="72"/>
      <c r="N17" s="72"/>
      <c r="O17" s="11"/>
      <c r="P17" s="91"/>
      <c r="Q17" s="92"/>
      <c r="R17" s="93"/>
      <c r="V17" s="64">
        <v>0.3611111111111111</v>
      </c>
      <c r="W17" s="63"/>
    </row>
    <row r="18" spans="2:23" ht="30" customHeight="1" x14ac:dyDescent="0.25">
      <c r="B18" s="70" t="s">
        <v>9</v>
      </c>
      <c r="C18" s="6"/>
      <c r="D18" s="6"/>
      <c r="E18" s="6"/>
      <c r="F18" s="6"/>
      <c r="G18" s="6"/>
      <c r="H18" s="71"/>
      <c r="I18" s="10"/>
      <c r="J18" s="6"/>
      <c r="K18" s="6"/>
      <c r="L18" s="6"/>
      <c r="M18" s="6"/>
      <c r="N18" s="6"/>
      <c r="O18" s="11"/>
      <c r="P18" s="91"/>
      <c r="Q18" s="92"/>
      <c r="R18" s="93"/>
      <c r="V18" s="64">
        <v>0.36458333333333298</v>
      </c>
      <c r="W18" s="63"/>
    </row>
    <row r="19" spans="2:23" ht="30" customHeight="1" x14ac:dyDescent="0.25">
      <c r="B19" s="70" t="s">
        <v>10</v>
      </c>
      <c r="C19" s="6"/>
      <c r="D19" s="6"/>
      <c r="E19" s="6"/>
      <c r="F19" s="6"/>
      <c r="G19" s="6"/>
      <c r="H19" s="71"/>
      <c r="I19" s="10"/>
      <c r="J19" s="6"/>
      <c r="K19" s="6"/>
      <c r="L19" s="6"/>
      <c r="M19" s="6"/>
      <c r="N19" s="6"/>
      <c r="O19" s="11"/>
      <c r="P19" s="91"/>
      <c r="Q19" s="92"/>
      <c r="R19" s="93"/>
      <c r="V19" s="64">
        <v>0.36805555555555503</v>
      </c>
      <c r="W19" s="63"/>
    </row>
    <row r="20" spans="2:23" ht="30" customHeight="1" x14ac:dyDescent="0.25">
      <c r="B20" s="82" t="s">
        <v>14</v>
      </c>
      <c r="C20" s="72"/>
      <c r="D20" s="72"/>
      <c r="E20" s="72"/>
      <c r="F20" s="72"/>
      <c r="G20" s="72"/>
      <c r="H20" s="71"/>
      <c r="I20" s="10"/>
      <c r="J20" s="72"/>
      <c r="K20" s="72"/>
      <c r="L20" s="72"/>
      <c r="M20" s="72"/>
      <c r="N20" s="72"/>
      <c r="O20" s="11"/>
      <c r="P20" s="91"/>
      <c r="Q20" s="92"/>
      <c r="R20" s="93"/>
      <c r="V20" s="64">
        <v>0.37152777777777801</v>
      </c>
      <c r="W20" s="63"/>
    </row>
    <row r="21" spans="2:23" ht="30" customHeight="1" x14ac:dyDescent="0.25">
      <c r="B21" s="70" t="s">
        <v>9</v>
      </c>
      <c r="C21" s="6"/>
      <c r="D21" s="6"/>
      <c r="E21" s="6"/>
      <c r="F21" s="6"/>
      <c r="G21" s="6"/>
      <c r="H21" s="71"/>
      <c r="I21" s="10"/>
      <c r="J21" s="6"/>
      <c r="K21" s="6"/>
      <c r="L21" s="6"/>
      <c r="M21" s="6"/>
      <c r="N21" s="6"/>
      <c r="O21" s="11"/>
      <c r="P21" s="94"/>
      <c r="Q21" s="95"/>
      <c r="R21" s="96"/>
      <c r="V21" s="64">
        <v>0.375</v>
      </c>
      <c r="W21" s="63"/>
    </row>
    <row r="22" spans="2:23" ht="30" customHeight="1" x14ac:dyDescent="0.25">
      <c r="B22" s="70" t="s">
        <v>10</v>
      </c>
      <c r="C22" s="6"/>
      <c r="D22" s="6"/>
      <c r="E22" s="6"/>
      <c r="F22" s="6"/>
      <c r="G22" s="6"/>
      <c r="H22" s="71"/>
      <c r="I22" s="10"/>
      <c r="J22" s="6"/>
      <c r="K22" s="6"/>
      <c r="L22" s="6"/>
      <c r="M22" s="6"/>
      <c r="N22" s="6"/>
      <c r="O22" s="11"/>
      <c r="P22" s="84"/>
      <c r="Q22" s="84"/>
      <c r="R22" s="84"/>
      <c r="V22" s="64">
        <v>0.37847222222222199</v>
      </c>
      <c r="W22" s="63"/>
    </row>
    <row r="23" spans="2:23" ht="23" x14ac:dyDescent="0.25">
      <c r="B23" s="12"/>
      <c r="C23" s="73"/>
      <c r="D23" s="73"/>
      <c r="E23" s="73"/>
      <c r="F23" s="73"/>
      <c r="G23" s="73"/>
      <c r="H23" s="71"/>
      <c r="I23" s="10"/>
      <c r="J23" s="73"/>
      <c r="K23" s="73"/>
      <c r="L23" s="73"/>
      <c r="M23" s="73"/>
      <c r="N23" s="73"/>
      <c r="O23" s="11"/>
      <c r="P23" s="90" t="s">
        <v>45</v>
      </c>
      <c r="Q23" s="90"/>
      <c r="R23" s="90"/>
      <c r="V23" s="64">
        <v>0.38194444444444398</v>
      </c>
      <c r="W23" s="63"/>
    </row>
    <row r="24" spans="2:23" ht="30" customHeight="1" x14ac:dyDescent="0.25">
      <c r="B24" s="14" t="s">
        <v>43</v>
      </c>
      <c r="C24" s="4"/>
      <c r="D24" s="4"/>
      <c r="E24" s="4"/>
      <c r="F24" s="4"/>
      <c r="G24" s="4"/>
      <c r="H24" s="74"/>
      <c r="I24" s="15"/>
      <c r="J24" s="4"/>
      <c r="K24" s="4"/>
      <c r="L24" s="4"/>
      <c r="M24" s="4"/>
      <c r="N24" s="4"/>
      <c r="O24" s="11"/>
      <c r="P24" s="90"/>
      <c r="Q24" s="90"/>
      <c r="R24" s="90"/>
      <c r="V24" s="64">
        <v>0.38541666666666702</v>
      </c>
      <c r="W24" s="63"/>
    </row>
    <row r="25" spans="2:23" ht="23" x14ac:dyDescent="0.25">
      <c r="B25" s="12"/>
      <c r="C25" s="15"/>
      <c r="D25" s="15"/>
      <c r="E25" s="15"/>
      <c r="F25" s="15"/>
      <c r="G25" s="15"/>
      <c r="H25" s="71"/>
      <c r="I25" s="10"/>
      <c r="J25" s="15"/>
      <c r="K25" s="15"/>
      <c r="L25" s="15"/>
      <c r="M25" s="15"/>
      <c r="N25" s="15"/>
      <c r="O25" s="11"/>
      <c r="P25" s="90"/>
      <c r="Q25" s="90"/>
      <c r="R25" s="90"/>
      <c r="V25" s="64">
        <v>0.38888888888888901</v>
      </c>
      <c r="W25" s="63"/>
    </row>
    <row r="26" spans="2:23" ht="30" customHeight="1" x14ac:dyDescent="0.25">
      <c r="B26" s="14" t="s">
        <v>42</v>
      </c>
      <c r="C26" s="75">
        <f>IF(C7="Yes",Timetable!C41+Timetable!C42+Timetable!C43+Timetable!C44+Timetable!C45-(C24/60),0)</f>
        <v>0</v>
      </c>
      <c r="D26" s="75">
        <f>IF(D7="Yes",Timetable!D41+Timetable!D42+Timetable!D43+Timetable!D44+Timetable!D45-(D24/60),0)</f>
        <v>0</v>
      </c>
      <c r="E26" s="75">
        <f>IF(E7="Yes",Timetable!E41+Timetable!E42+Timetable!E43+Timetable!E44+Timetable!E45-(E24/60),0)</f>
        <v>0</v>
      </c>
      <c r="F26" s="75">
        <f>IF(F7="Yes",Timetable!F41+Timetable!F42+Timetable!F43+Timetable!F44+Timetable!F45-(F24/60),0)</f>
        <v>0</v>
      </c>
      <c r="G26" s="75">
        <f>IF(G7="Yes",Timetable!G41+Timetable!G42+Timetable!G43+Timetable!G44+Timetable!G45-(G24/60),0)</f>
        <v>0</v>
      </c>
      <c r="H26" s="71"/>
      <c r="I26" s="10"/>
      <c r="J26" s="75">
        <f>IF(J7="Yes",Timetable!J41+Timetable!J42+Timetable!J43+Timetable!J44+Timetable!J45-(J24/60),0)</f>
        <v>0</v>
      </c>
      <c r="K26" s="75">
        <f>IF(K7="Yes",Timetable!K41+Timetable!K42+Timetable!K43+Timetable!K44+Timetable!K45-(K24/60),0)</f>
        <v>0</v>
      </c>
      <c r="L26" s="75">
        <f>IF(L7="Yes",Timetable!L41+Timetable!L42+Timetable!L43+Timetable!L44+Timetable!L45-(L24/60),0)</f>
        <v>0</v>
      </c>
      <c r="M26" s="75">
        <f>IF(M7="Yes",Timetable!M41+Timetable!M42+Timetable!M43+Timetable!M44+Timetable!M45-(M24/60),0)</f>
        <v>0</v>
      </c>
      <c r="N26" s="75">
        <f>IF(N7="Yes",Timetable!N41+Timetable!N42+Timetable!N43+Timetable!N44+Timetable!N45-(N24/60),0)</f>
        <v>0</v>
      </c>
      <c r="O26" s="11"/>
      <c r="P26" s="90"/>
      <c r="Q26" s="90"/>
      <c r="R26" s="90"/>
      <c r="V26" s="64">
        <v>0.39236111111111099</v>
      </c>
      <c r="W26" s="63"/>
    </row>
    <row r="27" spans="2:23" x14ac:dyDescent="0.25">
      <c r="B27" s="11"/>
      <c r="C27" s="11"/>
      <c r="D27" s="11"/>
      <c r="E27" s="11"/>
      <c r="F27" s="11"/>
      <c r="G27" s="11"/>
      <c r="H27" s="11"/>
      <c r="I27" s="11"/>
      <c r="J27" s="76"/>
      <c r="K27" s="76"/>
      <c r="L27" s="76"/>
      <c r="M27" s="76"/>
      <c r="N27" s="76"/>
      <c r="O27" s="11"/>
      <c r="V27" s="64">
        <v>0.39583333333333298</v>
      </c>
      <c r="W27" s="63"/>
    </row>
    <row r="28" spans="2:23" x14ac:dyDescent="0.25">
      <c r="B28" s="11"/>
      <c r="C28" s="11"/>
      <c r="D28" s="11"/>
      <c r="E28" s="11"/>
      <c r="F28" s="11"/>
      <c r="G28" s="11"/>
      <c r="H28" s="11"/>
      <c r="I28" s="11"/>
      <c r="J28" s="76"/>
      <c r="K28" s="76"/>
      <c r="L28" s="76"/>
      <c r="M28" s="76"/>
      <c r="N28" s="76"/>
      <c r="O28" s="11"/>
      <c r="V28" s="64">
        <v>0.38888888888888901</v>
      </c>
      <c r="W28" s="63"/>
    </row>
    <row r="29" spans="2:23" ht="23" x14ac:dyDescent="0.35">
      <c r="B29" s="77"/>
      <c r="V29" s="64">
        <v>0.39236111111111099</v>
      </c>
      <c r="W29" s="63"/>
    </row>
    <row r="30" spans="2:23" x14ac:dyDescent="0.25">
      <c r="V30" s="64">
        <v>0.39583333333333298</v>
      </c>
      <c r="W30" s="63"/>
    </row>
    <row r="31" spans="2:23" x14ac:dyDescent="0.25">
      <c r="V31" s="64">
        <v>0.39930555555555503</v>
      </c>
      <c r="W31" s="63"/>
    </row>
    <row r="32" spans="2:23" x14ac:dyDescent="0.25">
      <c r="V32" s="64">
        <v>0.40277777777777801</v>
      </c>
      <c r="W32" s="63"/>
    </row>
    <row r="33" spans="2:23" x14ac:dyDescent="0.25">
      <c r="B33" s="85" t="s">
        <v>54</v>
      </c>
      <c r="V33" s="64">
        <v>0.40625</v>
      </c>
      <c r="W33" s="63"/>
    </row>
    <row r="34" spans="2:23" x14ac:dyDescent="0.25">
      <c r="V34" s="64">
        <v>0.40972222222222199</v>
      </c>
      <c r="W34" s="63"/>
    </row>
    <row r="35" spans="2:23" x14ac:dyDescent="0.25">
      <c r="V35" s="64">
        <v>0.41319444444444398</v>
      </c>
      <c r="W35" s="63"/>
    </row>
    <row r="36" spans="2:23" x14ac:dyDescent="0.25">
      <c r="V36" s="64">
        <v>0.41666666666666602</v>
      </c>
      <c r="W36" s="63"/>
    </row>
    <row r="37" spans="2:23" x14ac:dyDescent="0.25">
      <c r="V37" s="64">
        <v>0.42013888888888901</v>
      </c>
      <c r="W37" s="63"/>
    </row>
    <row r="38" spans="2:23" x14ac:dyDescent="0.25">
      <c r="B38" s="78"/>
      <c r="C38" s="78"/>
      <c r="D38" s="78"/>
      <c r="E38" s="78"/>
      <c r="F38" s="78"/>
      <c r="G38" s="78"/>
      <c r="H38" s="78"/>
      <c r="I38" s="78"/>
      <c r="J38" s="79"/>
      <c r="K38" s="79"/>
      <c r="L38" s="79"/>
      <c r="M38" s="79"/>
      <c r="N38" s="79"/>
      <c r="O38" s="78"/>
      <c r="P38" s="78"/>
      <c r="Q38" s="78"/>
      <c r="V38" s="64">
        <v>0.42361111111111099</v>
      </c>
      <c r="W38" s="63"/>
    </row>
    <row r="39" spans="2:23" x14ac:dyDescent="0.25">
      <c r="B39" s="78"/>
      <c r="C39" s="78"/>
      <c r="D39" s="78"/>
      <c r="E39" s="78"/>
      <c r="F39" s="78"/>
      <c r="G39" s="78"/>
      <c r="H39" s="78"/>
      <c r="I39" s="78"/>
      <c r="J39" s="79"/>
      <c r="K39" s="79"/>
      <c r="L39" s="79"/>
      <c r="M39" s="79"/>
      <c r="N39" s="79"/>
      <c r="O39" s="78"/>
      <c r="P39" s="78"/>
      <c r="Q39" s="78"/>
      <c r="V39" s="64">
        <v>0.42708333333333298</v>
      </c>
      <c r="W39" s="63"/>
    </row>
    <row r="40" spans="2:23" x14ac:dyDescent="0.25">
      <c r="B40" s="78"/>
      <c r="C40" s="78"/>
      <c r="D40" s="78"/>
      <c r="E40" s="78"/>
      <c r="F40" s="78"/>
      <c r="G40" s="78"/>
      <c r="H40" s="78"/>
      <c r="I40" s="78"/>
      <c r="J40" s="79"/>
      <c r="K40" s="79"/>
      <c r="L40" s="79"/>
      <c r="M40" s="79"/>
      <c r="N40" s="79"/>
      <c r="O40" s="78"/>
      <c r="P40" s="78"/>
      <c r="Q40" s="78"/>
      <c r="V40" s="64">
        <v>0.43055555555555503</v>
      </c>
      <c r="W40" s="63"/>
    </row>
    <row r="41" spans="2:23" x14ac:dyDescent="0.25">
      <c r="B41" s="78"/>
      <c r="C41" s="80">
        <f>(Timetable!C10-Timetable!C9)*24</f>
        <v>0</v>
      </c>
      <c r="D41" s="80">
        <f>(Timetable!D10-Timetable!D9)*24</f>
        <v>0</v>
      </c>
      <c r="E41" s="80">
        <f>(Timetable!E10-Timetable!E9)*24</f>
        <v>0</v>
      </c>
      <c r="F41" s="80">
        <f>(Timetable!F10-Timetable!F9)*24</f>
        <v>0</v>
      </c>
      <c r="G41" s="80">
        <f>(Timetable!G10-Timetable!G9)*24</f>
        <v>0</v>
      </c>
      <c r="H41" s="64"/>
      <c r="I41" s="63"/>
      <c r="J41" s="80">
        <f>(Timetable!J10-Timetable!J9)*24</f>
        <v>-8.0833333333333446</v>
      </c>
      <c r="K41" s="80">
        <f>(Timetable!K10-Timetable!K9)*24</f>
        <v>-8.0833333333333446</v>
      </c>
      <c r="L41" s="80">
        <f>(Timetable!L10-Timetable!L9)*24</f>
        <v>-8.0833333333333446</v>
      </c>
      <c r="M41" s="80">
        <f>(Timetable!M10-Timetable!M9)*24</f>
        <v>-8.0833333333333446</v>
      </c>
      <c r="N41" s="80">
        <f>(Timetable!N10-Timetable!N9)*24</f>
        <v>-8.0833333333333446</v>
      </c>
      <c r="O41" s="78"/>
      <c r="P41" s="78"/>
      <c r="Q41" s="78"/>
      <c r="V41" s="64">
        <v>0.43402777777777701</v>
      </c>
      <c r="W41" s="63"/>
    </row>
    <row r="42" spans="2:23" x14ac:dyDescent="0.25">
      <c r="B42" s="78"/>
      <c r="C42" s="80">
        <f>(Timetable!C13-Timetable!C12)*24</f>
        <v>0</v>
      </c>
      <c r="D42" s="80">
        <f>(Timetable!D13-Timetable!D12)*24</f>
        <v>0</v>
      </c>
      <c r="E42" s="80">
        <f>(Timetable!E13-Timetable!E12)*24</f>
        <v>0</v>
      </c>
      <c r="F42" s="80">
        <f>(Timetable!F13-Timetable!F12)*24</f>
        <v>0</v>
      </c>
      <c r="G42" s="80">
        <f>(Timetable!G13-Timetable!G12)*24</f>
        <v>0</v>
      </c>
      <c r="H42" s="64"/>
      <c r="I42" s="63"/>
      <c r="J42" s="80">
        <f>(Timetable!J13-Timetable!J12)*24</f>
        <v>0</v>
      </c>
      <c r="K42" s="80">
        <f>(Timetable!K13-Timetable!K12)*24</f>
        <v>0</v>
      </c>
      <c r="L42" s="80">
        <f>(Timetable!L13-Timetable!L12)*24</f>
        <v>0</v>
      </c>
      <c r="M42" s="80">
        <f>(Timetable!M13-Timetable!M12)*24</f>
        <v>0</v>
      </c>
      <c r="N42" s="80">
        <f>(Timetable!N13-Timetable!N12)*24</f>
        <v>0</v>
      </c>
      <c r="O42" s="78"/>
      <c r="P42" s="78"/>
      <c r="Q42" s="78"/>
      <c r="V42" s="64">
        <v>0.4375</v>
      </c>
      <c r="W42" s="63"/>
    </row>
    <row r="43" spans="2:23" x14ac:dyDescent="0.25">
      <c r="B43" s="78"/>
      <c r="C43" s="80">
        <f>(Timetable!C16-Timetable!C15)*24</f>
        <v>0</v>
      </c>
      <c r="D43" s="80">
        <f>(Timetable!D16-Timetable!D15)*24</f>
        <v>0</v>
      </c>
      <c r="E43" s="80">
        <f>(Timetable!E16-Timetable!E15)*24</f>
        <v>0</v>
      </c>
      <c r="F43" s="80">
        <f>(Timetable!F16-Timetable!F15)*24</f>
        <v>0</v>
      </c>
      <c r="G43" s="80">
        <f>(Timetable!G16-Timetable!G15)*24</f>
        <v>0</v>
      </c>
      <c r="H43" s="64"/>
      <c r="I43" s="63"/>
      <c r="J43" s="80">
        <f>(Timetable!J16-Timetable!J15)*24</f>
        <v>0</v>
      </c>
      <c r="K43" s="80">
        <f>(Timetable!K16-Timetable!K15)*24</f>
        <v>0</v>
      </c>
      <c r="L43" s="80">
        <f>(Timetable!L16-Timetable!L15)*24</f>
        <v>0</v>
      </c>
      <c r="M43" s="80">
        <f>(Timetable!M16-Timetable!M15)*24</f>
        <v>0</v>
      </c>
      <c r="N43" s="80">
        <f>(Timetable!N16-Timetable!N15)*24</f>
        <v>0</v>
      </c>
      <c r="O43" s="78"/>
      <c r="P43" s="78"/>
      <c r="Q43" s="78"/>
      <c r="V43" s="64">
        <v>0.44097222222222199</v>
      </c>
      <c r="W43" s="63"/>
    </row>
    <row r="44" spans="2:23" x14ac:dyDescent="0.25">
      <c r="B44" s="78"/>
      <c r="C44" s="80">
        <f>(Timetable!C19-Timetable!C18)*24</f>
        <v>0</v>
      </c>
      <c r="D44" s="80">
        <f>(Timetable!D19-Timetable!D18)*24</f>
        <v>0</v>
      </c>
      <c r="E44" s="80">
        <f>(Timetable!E19-Timetable!E18)*24</f>
        <v>0</v>
      </c>
      <c r="F44" s="80">
        <f>(Timetable!F19-Timetable!F18)*24</f>
        <v>0</v>
      </c>
      <c r="G44" s="80">
        <f>(Timetable!G19-Timetable!G18)*24</f>
        <v>0</v>
      </c>
      <c r="H44" s="64"/>
      <c r="I44" s="63"/>
      <c r="J44" s="80">
        <f>(Timetable!J19-Timetable!J18)*24</f>
        <v>0</v>
      </c>
      <c r="K44" s="80">
        <f>(Timetable!K19-Timetable!K18)*24</f>
        <v>0</v>
      </c>
      <c r="L44" s="80">
        <f>(Timetable!L19-Timetable!L18)*24</f>
        <v>0</v>
      </c>
      <c r="M44" s="80">
        <f>(Timetable!M19-Timetable!M18)*24</f>
        <v>0</v>
      </c>
      <c r="N44" s="80">
        <f>(Timetable!N19-Timetable!N18)*24</f>
        <v>0</v>
      </c>
      <c r="O44" s="78"/>
      <c r="P44" s="78"/>
      <c r="Q44" s="78"/>
      <c r="V44" s="64">
        <v>0.44444444444444398</v>
      </c>
      <c r="W44" s="63"/>
    </row>
    <row r="45" spans="2:23" x14ac:dyDescent="0.25">
      <c r="B45" s="78"/>
      <c r="C45" s="80">
        <f>(Timetable!C22-Timetable!C21)*24</f>
        <v>0</v>
      </c>
      <c r="D45" s="80">
        <f>(Timetable!D22-Timetable!D21)*24</f>
        <v>0</v>
      </c>
      <c r="E45" s="80">
        <f>(Timetable!E22-Timetable!E21)*24</f>
        <v>0</v>
      </c>
      <c r="F45" s="80">
        <f>(Timetable!F22-Timetable!F21)*24</f>
        <v>0</v>
      </c>
      <c r="G45" s="80">
        <f>(Timetable!G22-Timetable!G21)*24</f>
        <v>0</v>
      </c>
      <c r="H45" s="64"/>
      <c r="I45" s="63"/>
      <c r="J45" s="80">
        <f>(Timetable!J22-Timetable!J21)*24</f>
        <v>0</v>
      </c>
      <c r="K45" s="80">
        <f>(Timetable!K22-Timetable!K21)*24</f>
        <v>0</v>
      </c>
      <c r="L45" s="80">
        <f>(Timetable!L22-Timetable!L21)*24</f>
        <v>0</v>
      </c>
      <c r="M45" s="80">
        <f>(Timetable!M22-Timetable!M21)*24</f>
        <v>0</v>
      </c>
      <c r="N45" s="80">
        <f>(Timetable!N22-Timetable!N21)*24</f>
        <v>0</v>
      </c>
      <c r="O45" s="78"/>
      <c r="P45" s="78"/>
      <c r="Q45" s="78"/>
      <c r="V45" s="64">
        <v>0.44791666666666602</v>
      </c>
      <c r="W45" s="63"/>
    </row>
    <row r="46" spans="2:23" x14ac:dyDescent="0.25">
      <c r="B46" s="78"/>
      <c r="C46" s="78"/>
      <c r="D46" s="78"/>
      <c r="E46" s="78"/>
      <c r="F46" s="78"/>
      <c r="G46" s="78"/>
      <c r="H46" s="78"/>
      <c r="I46" s="78"/>
      <c r="J46" s="79"/>
      <c r="K46" s="79"/>
      <c r="L46" s="79"/>
      <c r="M46" s="79"/>
      <c r="N46" s="79"/>
      <c r="O46" s="78"/>
      <c r="P46" s="78"/>
      <c r="Q46" s="78"/>
      <c r="V46" s="64">
        <v>0.45138888888888901</v>
      </c>
      <c r="W46" s="63"/>
    </row>
    <row r="47" spans="2:23" x14ac:dyDescent="0.25">
      <c r="B47" s="78"/>
      <c r="C47" s="78"/>
      <c r="D47" s="78"/>
      <c r="E47" s="78"/>
      <c r="F47" s="78"/>
      <c r="G47" s="78"/>
      <c r="H47" s="78"/>
      <c r="I47" s="78"/>
      <c r="J47" s="79"/>
      <c r="K47" s="79"/>
      <c r="L47" s="79"/>
      <c r="M47" s="79"/>
      <c r="N47" s="79"/>
      <c r="O47" s="78"/>
      <c r="P47" s="78"/>
      <c r="Q47" s="78"/>
      <c r="V47" s="64">
        <v>0.45486111111111099</v>
      </c>
      <c r="W47" s="63"/>
    </row>
    <row r="48" spans="2:23" x14ac:dyDescent="0.25">
      <c r="B48" s="78"/>
      <c r="C48" s="78"/>
      <c r="D48" s="78"/>
      <c r="E48" s="78"/>
      <c r="F48" s="78"/>
      <c r="G48" s="78"/>
      <c r="H48" s="78"/>
      <c r="I48" s="78"/>
      <c r="J48" s="79"/>
      <c r="K48" s="79"/>
      <c r="L48" s="79"/>
      <c r="M48" s="79"/>
      <c r="N48" s="79"/>
      <c r="O48" s="78"/>
      <c r="P48" s="78"/>
      <c r="Q48" s="78"/>
      <c r="V48" s="64">
        <v>0.45833333333333298</v>
      </c>
      <c r="W48" s="63"/>
    </row>
    <row r="49" spans="2:23" x14ac:dyDescent="0.25">
      <c r="B49" s="78"/>
      <c r="C49" s="78"/>
      <c r="D49" s="78"/>
      <c r="E49" s="78"/>
      <c r="F49" s="78"/>
      <c r="G49" s="78"/>
      <c r="H49" s="78"/>
      <c r="I49" s="78"/>
      <c r="J49" s="79"/>
      <c r="K49" s="79"/>
      <c r="L49" s="79"/>
      <c r="M49" s="79"/>
      <c r="N49" s="79"/>
      <c r="O49" s="78"/>
      <c r="P49" s="78"/>
      <c r="Q49" s="78"/>
      <c r="V49" s="64">
        <v>0.46180555555555602</v>
      </c>
      <c r="W49" s="63"/>
    </row>
    <row r="50" spans="2:23" x14ac:dyDescent="0.25">
      <c r="B50" s="78"/>
      <c r="C50" s="78"/>
      <c r="D50" s="78"/>
      <c r="E50" s="78"/>
      <c r="F50" s="78"/>
      <c r="G50" s="78"/>
      <c r="H50" s="78"/>
      <c r="I50" s="78"/>
      <c r="J50" s="79"/>
      <c r="K50" s="79"/>
      <c r="L50" s="79"/>
      <c r="M50" s="79"/>
      <c r="N50" s="79"/>
      <c r="O50" s="78"/>
      <c r="P50" s="78"/>
      <c r="Q50" s="78"/>
      <c r="V50" s="64">
        <v>0.46527777777777801</v>
      </c>
      <c r="W50" s="63"/>
    </row>
    <row r="51" spans="2:23" x14ac:dyDescent="0.25">
      <c r="B51" s="78"/>
      <c r="C51" s="78"/>
      <c r="D51" s="78"/>
      <c r="E51" s="78"/>
      <c r="F51" s="78"/>
      <c r="G51" s="78"/>
      <c r="H51" s="78"/>
      <c r="I51" s="78"/>
      <c r="J51" s="79"/>
      <c r="K51" s="79"/>
      <c r="L51" s="79"/>
      <c r="M51" s="79"/>
      <c r="N51" s="79"/>
      <c r="O51" s="78"/>
      <c r="P51" s="78"/>
      <c r="Q51" s="78"/>
      <c r="V51" s="64">
        <v>0.46875</v>
      </c>
      <c r="W51" s="63"/>
    </row>
    <row r="52" spans="2:23" x14ac:dyDescent="0.25">
      <c r="B52" s="78"/>
      <c r="C52" s="78"/>
      <c r="D52" s="78"/>
      <c r="E52" s="78"/>
      <c r="F52" s="78"/>
      <c r="G52" s="78"/>
      <c r="H52" s="78"/>
      <c r="I52" s="78"/>
      <c r="J52" s="79"/>
      <c r="K52" s="79"/>
      <c r="L52" s="79"/>
      <c r="M52" s="79"/>
      <c r="N52" s="79"/>
      <c r="O52" s="78"/>
      <c r="P52" s="78"/>
      <c r="Q52" s="78"/>
      <c r="V52" s="64">
        <v>0.47222222222222199</v>
      </c>
      <c r="W52" s="63"/>
    </row>
    <row r="53" spans="2:23" x14ac:dyDescent="0.25">
      <c r="B53" s="78"/>
      <c r="C53" s="78"/>
      <c r="D53" s="78"/>
      <c r="E53" s="78"/>
      <c r="F53" s="78"/>
      <c r="G53" s="78"/>
      <c r="H53" s="78"/>
      <c r="I53" s="78"/>
      <c r="J53" s="79"/>
      <c r="K53" s="79"/>
      <c r="L53" s="79"/>
      <c r="M53" s="79"/>
      <c r="N53" s="79"/>
      <c r="O53" s="78"/>
      <c r="P53" s="78"/>
      <c r="Q53" s="78"/>
      <c r="V53" s="64">
        <v>0.47569444444444398</v>
      </c>
      <c r="W53" s="63"/>
    </row>
    <row r="54" spans="2:23" x14ac:dyDescent="0.25">
      <c r="B54" s="78"/>
      <c r="C54" s="78"/>
      <c r="D54" s="78"/>
      <c r="E54" s="78"/>
      <c r="F54" s="78"/>
      <c r="G54" s="78"/>
      <c r="H54" s="78"/>
      <c r="I54" s="78"/>
      <c r="J54" s="79"/>
      <c r="K54" s="79"/>
      <c r="L54" s="79"/>
      <c r="M54" s="79"/>
      <c r="N54" s="79"/>
      <c r="O54" s="78"/>
      <c r="P54" s="78"/>
      <c r="Q54" s="78"/>
      <c r="V54" s="64">
        <v>0.47916666666666702</v>
      </c>
      <c r="W54" s="63"/>
    </row>
    <row r="55" spans="2:23" x14ac:dyDescent="0.25">
      <c r="B55" s="78"/>
      <c r="C55" s="78"/>
      <c r="D55" s="78"/>
      <c r="E55" s="78"/>
      <c r="F55" s="78"/>
      <c r="G55" s="78"/>
      <c r="H55" s="78"/>
      <c r="I55" s="78"/>
      <c r="J55" s="79"/>
      <c r="K55" s="79"/>
      <c r="L55" s="79"/>
      <c r="M55" s="79"/>
      <c r="N55" s="79"/>
      <c r="O55" s="78"/>
      <c r="P55" s="78"/>
      <c r="Q55" s="78"/>
      <c r="V55" s="64">
        <v>0.48263888888888901</v>
      </c>
      <c r="W55" s="63"/>
    </row>
    <row r="56" spans="2:23" x14ac:dyDescent="0.25">
      <c r="B56" s="78"/>
      <c r="C56" s="78"/>
      <c r="D56" s="78"/>
      <c r="E56" s="78"/>
      <c r="F56" s="78"/>
      <c r="G56" s="78"/>
      <c r="H56" s="78"/>
      <c r="I56" s="78"/>
      <c r="J56" s="79"/>
      <c r="K56" s="79"/>
      <c r="L56" s="79"/>
      <c r="M56" s="79"/>
      <c r="N56" s="79"/>
      <c r="O56" s="78"/>
      <c r="P56" s="78"/>
      <c r="Q56" s="78"/>
      <c r="V56" s="64">
        <v>0.48611111111111099</v>
      </c>
      <c r="W56" s="63"/>
    </row>
    <row r="57" spans="2:23" x14ac:dyDescent="0.25">
      <c r="B57" s="78"/>
      <c r="C57" s="78"/>
      <c r="D57" s="78"/>
      <c r="E57" s="78"/>
      <c r="F57" s="78"/>
      <c r="G57" s="78"/>
      <c r="H57" s="78"/>
      <c r="I57" s="78"/>
      <c r="J57" s="79"/>
      <c r="K57" s="79"/>
      <c r="L57" s="79"/>
      <c r="M57" s="79"/>
      <c r="N57" s="79"/>
      <c r="O57" s="78"/>
      <c r="P57" s="78"/>
      <c r="Q57" s="78"/>
      <c r="V57" s="64">
        <v>0.48958333333333298</v>
      </c>
      <c r="W57" s="63"/>
    </row>
    <row r="58" spans="2:23" x14ac:dyDescent="0.25">
      <c r="B58" s="78"/>
      <c r="C58" s="78"/>
      <c r="D58" s="78"/>
      <c r="E58" s="78"/>
      <c r="F58" s="78"/>
      <c r="G58" s="78"/>
      <c r="H58" s="78"/>
      <c r="I58" s="78"/>
      <c r="J58" s="79"/>
      <c r="K58" s="79"/>
      <c r="L58" s="79"/>
      <c r="M58" s="79"/>
      <c r="N58" s="79"/>
      <c r="O58" s="78"/>
      <c r="P58" s="78"/>
      <c r="Q58" s="78"/>
      <c r="V58" s="64">
        <v>0.49305555555555503</v>
      </c>
      <c r="W58" s="63"/>
    </row>
    <row r="59" spans="2:23" x14ac:dyDescent="0.25">
      <c r="B59" s="78"/>
      <c r="C59" s="78"/>
      <c r="D59" s="78"/>
      <c r="E59" s="78"/>
      <c r="F59" s="78"/>
      <c r="G59" s="78"/>
      <c r="H59" s="78"/>
      <c r="I59" s="78"/>
      <c r="J59" s="79"/>
      <c r="K59" s="79"/>
      <c r="L59" s="79"/>
      <c r="M59" s="79"/>
      <c r="N59" s="79"/>
      <c r="O59" s="78"/>
      <c r="P59" s="78"/>
      <c r="Q59" s="78"/>
      <c r="V59" s="64">
        <v>0.49652777777777801</v>
      </c>
      <c r="W59" s="63"/>
    </row>
    <row r="60" spans="2:23" x14ac:dyDescent="0.25">
      <c r="B60" s="78"/>
      <c r="C60" s="78"/>
      <c r="D60" s="78"/>
      <c r="E60" s="78"/>
      <c r="F60" s="78"/>
      <c r="G60" s="78"/>
      <c r="H60" s="78"/>
      <c r="I60" s="78"/>
      <c r="J60" s="79"/>
      <c r="K60" s="79"/>
      <c r="L60" s="79"/>
      <c r="M60" s="79"/>
      <c r="N60" s="79"/>
      <c r="O60" s="78"/>
      <c r="P60" s="78"/>
      <c r="Q60" s="78"/>
      <c r="V60" s="64">
        <v>0.5</v>
      </c>
      <c r="W60" s="63"/>
    </row>
    <row r="61" spans="2:23" x14ac:dyDescent="0.25">
      <c r="B61" s="78"/>
      <c r="C61" s="78"/>
      <c r="D61" s="78"/>
      <c r="E61" s="78"/>
      <c r="F61" s="78"/>
      <c r="G61" s="78"/>
      <c r="H61" s="78"/>
      <c r="I61" s="78"/>
      <c r="J61" s="79"/>
      <c r="K61" s="79"/>
      <c r="L61" s="79"/>
      <c r="M61" s="79"/>
      <c r="N61" s="79"/>
      <c r="O61" s="78"/>
      <c r="P61" s="78"/>
      <c r="Q61" s="78"/>
      <c r="V61" s="64">
        <v>0.50347222222222199</v>
      </c>
      <c r="W61" s="63"/>
    </row>
    <row r="62" spans="2:23" x14ac:dyDescent="0.25">
      <c r="V62" s="64">
        <v>0.50694444444444398</v>
      </c>
      <c r="W62" s="63"/>
    </row>
    <row r="63" spans="2:23" x14ac:dyDescent="0.25">
      <c r="V63" s="64">
        <v>0.51041666666666596</v>
      </c>
      <c r="W63" s="63"/>
    </row>
    <row r="64" spans="2:23" x14ac:dyDescent="0.25">
      <c r="V64" s="64">
        <v>0.51388888888888895</v>
      </c>
      <c r="W64" s="63"/>
    </row>
    <row r="65" spans="22:23" x14ac:dyDescent="0.25">
      <c r="V65" s="64">
        <v>0.51736111111111105</v>
      </c>
      <c r="W65" s="63"/>
    </row>
    <row r="66" spans="22:23" x14ac:dyDescent="0.25">
      <c r="V66" s="64">
        <v>0.52083333333333304</v>
      </c>
      <c r="W66" s="63"/>
    </row>
    <row r="67" spans="22:23" x14ac:dyDescent="0.25">
      <c r="V67" s="64">
        <v>0.52430555555555503</v>
      </c>
      <c r="W67" s="63"/>
    </row>
    <row r="68" spans="22:23" x14ac:dyDescent="0.25">
      <c r="V68" s="64">
        <v>0.52777777777777701</v>
      </c>
      <c r="W68" s="63"/>
    </row>
    <row r="69" spans="22:23" x14ac:dyDescent="0.25">
      <c r="V69" s="64">
        <v>0.53125</v>
      </c>
      <c r="W69" s="63"/>
    </row>
    <row r="70" spans="22:23" x14ac:dyDescent="0.25">
      <c r="V70" s="64">
        <v>0.53472222222222199</v>
      </c>
      <c r="W70" s="63"/>
    </row>
    <row r="71" spans="22:23" x14ac:dyDescent="0.25">
      <c r="V71" s="64">
        <v>0.53819444444444398</v>
      </c>
      <c r="W71" s="63"/>
    </row>
    <row r="72" spans="22:23" x14ac:dyDescent="0.25">
      <c r="V72" s="64">
        <v>0.54166666666666596</v>
      </c>
      <c r="W72" s="63"/>
    </row>
    <row r="73" spans="22:23" x14ac:dyDescent="0.25">
      <c r="V73" s="64">
        <v>0.54513888888888895</v>
      </c>
      <c r="W73" s="63"/>
    </row>
    <row r="74" spans="22:23" x14ac:dyDescent="0.25">
      <c r="V74" s="64">
        <v>0.54861111111111105</v>
      </c>
      <c r="W74" s="63"/>
    </row>
    <row r="75" spans="22:23" x14ac:dyDescent="0.25">
      <c r="V75" s="64">
        <v>0.55208333333333304</v>
      </c>
      <c r="W75" s="63"/>
    </row>
    <row r="76" spans="22:23" x14ac:dyDescent="0.25">
      <c r="V76" s="64">
        <v>0.55555555555555503</v>
      </c>
      <c r="W76" s="63"/>
    </row>
    <row r="77" spans="22:23" x14ac:dyDescent="0.25">
      <c r="V77" s="64">
        <v>0.55902777777777701</v>
      </c>
      <c r="W77" s="63"/>
    </row>
    <row r="78" spans="22:23" x14ac:dyDescent="0.25">
      <c r="V78" s="64">
        <v>0.5625</v>
      </c>
      <c r="W78" s="63"/>
    </row>
    <row r="79" spans="22:23" x14ac:dyDescent="0.25">
      <c r="V79" s="64">
        <v>0.56597222222222199</v>
      </c>
      <c r="W79" s="63"/>
    </row>
    <row r="80" spans="22:23" x14ac:dyDescent="0.25">
      <c r="V80" s="64">
        <v>0.56944444444444398</v>
      </c>
      <c r="W80" s="63"/>
    </row>
    <row r="81" spans="22:23" x14ac:dyDescent="0.25">
      <c r="V81" s="64">
        <v>0.57291666666666596</v>
      </c>
      <c r="W81" s="63"/>
    </row>
    <row r="82" spans="22:23" x14ac:dyDescent="0.25">
      <c r="V82" s="64">
        <v>0.57638888888888795</v>
      </c>
      <c r="W82" s="63"/>
    </row>
    <row r="83" spans="22:23" x14ac:dyDescent="0.25">
      <c r="V83" s="64">
        <v>0.57986111111111105</v>
      </c>
      <c r="W83" s="63"/>
    </row>
    <row r="84" spans="22:23" x14ac:dyDescent="0.25">
      <c r="V84" s="64">
        <v>0.58333333333333304</v>
      </c>
      <c r="W84" s="63"/>
    </row>
    <row r="85" spans="22:23" x14ac:dyDescent="0.25">
      <c r="V85" s="64">
        <v>0.58680555555555503</v>
      </c>
      <c r="W85" s="63"/>
    </row>
    <row r="86" spans="22:23" x14ac:dyDescent="0.25">
      <c r="V86" s="64">
        <v>0.59027777777777701</v>
      </c>
      <c r="W86" s="63"/>
    </row>
    <row r="87" spans="22:23" x14ac:dyDescent="0.25">
      <c r="V87" s="64">
        <v>0.593749999999999</v>
      </c>
      <c r="W87" s="63"/>
    </row>
    <row r="88" spans="22:23" x14ac:dyDescent="0.25">
      <c r="V88" s="64">
        <v>0.59722222222222199</v>
      </c>
      <c r="W88" s="63"/>
    </row>
    <row r="89" spans="22:23" x14ac:dyDescent="0.25">
      <c r="V89" s="64">
        <v>0.60069444444444398</v>
      </c>
      <c r="W89" s="63"/>
    </row>
    <row r="90" spans="22:23" x14ac:dyDescent="0.25">
      <c r="V90" s="64">
        <v>0.60416666666666596</v>
      </c>
      <c r="W90" s="63"/>
    </row>
    <row r="91" spans="22:23" x14ac:dyDescent="0.25">
      <c r="V91" s="64">
        <v>0.60763888888888795</v>
      </c>
      <c r="W91" s="63"/>
    </row>
    <row r="92" spans="22:23" x14ac:dyDescent="0.25">
      <c r="V92" s="64">
        <v>0.61111111111111105</v>
      </c>
      <c r="W92" s="63"/>
    </row>
    <row r="93" spans="22:23" x14ac:dyDescent="0.25">
      <c r="V93" s="64">
        <v>0.61458333333333304</v>
      </c>
      <c r="W93" s="63"/>
    </row>
    <row r="94" spans="22:23" x14ac:dyDescent="0.25">
      <c r="V94" s="64">
        <v>0.61805555555555503</v>
      </c>
      <c r="W94" s="63"/>
    </row>
    <row r="95" spans="22:23" x14ac:dyDescent="0.25">
      <c r="V95" s="64">
        <v>0.62152777777777701</v>
      </c>
      <c r="W95" s="63"/>
    </row>
    <row r="96" spans="22:23" x14ac:dyDescent="0.25">
      <c r="V96" s="64">
        <v>0.624999999999999</v>
      </c>
      <c r="W96" s="63"/>
    </row>
    <row r="97" spans="22:23" x14ac:dyDescent="0.25">
      <c r="V97" s="64">
        <v>0.62847222222222199</v>
      </c>
      <c r="W97" s="63"/>
    </row>
    <row r="98" spans="22:23" x14ac:dyDescent="0.25">
      <c r="V98" s="64">
        <v>0.63194444444444398</v>
      </c>
      <c r="W98" s="63"/>
    </row>
    <row r="99" spans="22:23" x14ac:dyDescent="0.25">
      <c r="V99" s="64">
        <v>0.63541666666666596</v>
      </c>
      <c r="W99" s="63"/>
    </row>
    <row r="100" spans="22:23" x14ac:dyDescent="0.25">
      <c r="V100" s="64">
        <v>0.63888888888888795</v>
      </c>
      <c r="W100" s="63"/>
    </row>
    <row r="101" spans="22:23" x14ac:dyDescent="0.25">
      <c r="V101" s="64">
        <v>0.64236111111111005</v>
      </c>
      <c r="W101" s="63"/>
    </row>
    <row r="102" spans="22:23" x14ac:dyDescent="0.25">
      <c r="V102" s="64">
        <v>0.64583333333333304</v>
      </c>
      <c r="W102" s="63"/>
    </row>
    <row r="103" spans="22:23" x14ac:dyDescent="0.25">
      <c r="V103" s="64">
        <v>0.64930555555555503</v>
      </c>
      <c r="W103" s="63"/>
    </row>
    <row r="104" spans="22:23" x14ac:dyDescent="0.25">
      <c r="V104" s="64">
        <v>0.65277777777777701</v>
      </c>
      <c r="W104" s="63"/>
    </row>
    <row r="105" spans="22:23" x14ac:dyDescent="0.25">
      <c r="V105" s="64">
        <v>0.656249999999999</v>
      </c>
      <c r="W105" s="63"/>
    </row>
    <row r="106" spans="22:23" x14ac:dyDescent="0.25">
      <c r="V106" s="64">
        <v>0.65972222222222099</v>
      </c>
      <c r="W106" s="63"/>
    </row>
    <row r="107" spans="22:23" x14ac:dyDescent="0.25">
      <c r="V107" s="64">
        <v>0.66319444444444398</v>
      </c>
      <c r="W107" s="63"/>
    </row>
    <row r="108" spans="22:23" x14ac:dyDescent="0.25">
      <c r="V108" s="64">
        <v>0.66666666666666596</v>
      </c>
      <c r="W108" s="63"/>
    </row>
    <row r="109" spans="22:23" x14ac:dyDescent="0.25">
      <c r="V109" s="64">
        <v>0.67013888888888695</v>
      </c>
      <c r="W109" s="63"/>
    </row>
    <row r="110" spans="22:23" x14ac:dyDescent="0.25">
      <c r="V110" s="64">
        <v>0.67361111111110905</v>
      </c>
      <c r="W110" s="63"/>
    </row>
    <row r="111" spans="22:23" x14ac:dyDescent="0.25">
      <c r="V111" s="64">
        <v>0.67708333333333104</v>
      </c>
      <c r="W111" s="63"/>
    </row>
    <row r="112" spans="22:23" x14ac:dyDescent="0.25">
      <c r="V112" s="64">
        <v>0.68055555555555303</v>
      </c>
      <c r="W112" s="63"/>
    </row>
    <row r="113" spans="22:23" x14ac:dyDescent="0.25">
      <c r="V113" s="64">
        <v>0.68402777777777501</v>
      </c>
      <c r="W113" s="63"/>
    </row>
    <row r="114" spans="22:23" x14ac:dyDescent="0.25">
      <c r="V114" s="64">
        <v>0.687499999999997</v>
      </c>
      <c r="W114" s="63"/>
    </row>
    <row r="115" spans="22:23" x14ac:dyDescent="0.25">
      <c r="V115" s="64">
        <v>0.69097222222221899</v>
      </c>
      <c r="W115" s="63"/>
    </row>
    <row r="116" spans="22:23" x14ac:dyDescent="0.25">
      <c r="V116" s="64">
        <v>0.69444444444444098</v>
      </c>
      <c r="W116" s="63"/>
    </row>
    <row r="117" spans="22:23" x14ac:dyDescent="0.25">
      <c r="V117" s="64">
        <v>0.69791666666666297</v>
      </c>
      <c r="W117" s="63"/>
    </row>
    <row r="118" spans="22:23" x14ac:dyDescent="0.25">
      <c r="V118" s="64">
        <v>0.70138888888888495</v>
      </c>
      <c r="W118" s="63"/>
    </row>
    <row r="119" spans="22:23" x14ac:dyDescent="0.25">
      <c r="V119" s="64">
        <v>0.70486111111110705</v>
      </c>
      <c r="W119" s="63"/>
    </row>
    <row r="120" spans="22:23" x14ac:dyDescent="0.25">
      <c r="V120" s="64">
        <v>0.70833333333332904</v>
      </c>
      <c r="W120" s="63"/>
    </row>
  </sheetData>
  <sheetProtection algorithmName="SHA-512" hashValue="ZQr7Lr37kQEh6MFJd6gk80zM/QgXyfXLYThNCt1W+76l+1LXvgrUgjLlVOulzVSdIvtPY+XYCBnCp+p53VRBRA==" saltValue="oHwxR3Z52qjuBGPwL4o/Iw==" spinCount="100000" sheet="1" selectLockedCells="1"/>
  <mergeCells count="5">
    <mergeCell ref="C5:G5"/>
    <mergeCell ref="J5:N5"/>
    <mergeCell ref="P5:R5"/>
    <mergeCell ref="P23:R26"/>
    <mergeCell ref="P6:R21"/>
  </mergeCells>
  <phoneticPr fontId="1" type="noConversion"/>
  <dataValidations count="2">
    <dataValidation type="list" allowBlank="1" showInputMessage="1" showErrorMessage="1" sqref="J7:N7 C7:G7" xr:uid="{510B6DDE-E8ED-41C0-9F3A-E71679EC2D61}">
      <formula1>$W$6:$W$7</formula1>
    </dataValidation>
    <dataValidation type="list" allowBlank="1" showInputMessage="1" showErrorMessage="1" sqref="J9:N10 C21:G22 C12:G13 C9:G10 C18:G19 C15:G16 J12:N13 J15:N16 J18:N19 J21:N22" xr:uid="{8329147D-75D6-4E73-9898-BD008A295A4E}">
      <formula1>$V$6:$V$323</formula1>
    </dataValidation>
  </dataValidations>
  <pageMargins left="0.7" right="0.7" top="0.75" bottom="0.75" header="0.3" footer="0.3"/>
  <pageSetup paperSize="9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2" r:id="rId4" name="Button 6">
              <controlPr defaultSize="0" print="0" autoFill="0" autoPict="0" macro="[0]!FillMtoF" altText="Copy Monday to fill the rest of Week 1">
                <anchor moveWithCells="1" sizeWithCells="1">
                  <from>
                    <xdr:col>7</xdr:col>
                    <xdr:colOff>368300</xdr:colOff>
                    <xdr:row>11</xdr:row>
                    <xdr:rowOff>190500</xdr:rowOff>
                  </from>
                  <to>
                    <xdr:col>8</xdr:col>
                    <xdr:colOff>558800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5" name="Button 7">
              <controlPr defaultSize="0" print="0" autoFill="0" autoPict="0" macro="[0]!DupWeek">
                <anchor moveWithCells="1" sizeWithCells="1">
                  <from>
                    <xdr:col>7</xdr:col>
                    <xdr:colOff>355600</xdr:colOff>
                    <xdr:row>15</xdr:row>
                    <xdr:rowOff>50800</xdr:rowOff>
                  </from>
                  <to>
                    <xdr:col>8</xdr:col>
                    <xdr:colOff>546100</xdr:colOff>
                    <xdr:row>17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6" name="Button 10">
              <controlPr defaultSize="0" print="0" autoFill="0" autoPict="0" macro="[0]!FillMtoF" altText="Copy Monday to fill the rest of Week 1">
                <anchor moveWithCells="1" sizeWithCells="1">
                  <from>
                    <xdr:col>7</xdr:col>
                    <xdr:colOff>368300</xdr:colOff>
                    <xdr:row>11</xdr:row>
                    <xdr:rowOff>203200</xdr:rowOff>
                  </from>
                  <to>
                    <xdr:col>8</xdr:col>
                    <xdr:colOff>558800</xdr:colOff>
                    <xdr:row>14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38d4c2c-5678-459e-9da4-d9558673b7dc" xsi:nil="true"/>
    <lcf76f155ced4ddcb4097134ff3c332f xmlns="5f6441a7-1921-4286-9f6b-932e637fdc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C1529DD378E844883C77ABB6849759" ma:contentTypeVersion="18" ma:contentTypeDescription="Create a new document." ma:contentTypeScope="" ma:versionID="cf83d2d7906f55c74cc1ab382d5e6532">
  <xsd:schema xmlns:xsd="http://www.w3.org/2001/XMLSchema" xmlns:xs="http://www.w3.org/2001/XMLSchema" xmlns:p="http://schemas.microsoft.com/office/2006/metadata/properties" xmlns:ns2="5f6441a7-1921-4286-9f6b-932e637fdc7c" xmlns:ns3="838d4c2c-5678-459e-9da4-d9558673b7dc" targetNamespace="http://schemas.microsoft.com/office/2006/metadata/properties" ma:root="true" ma:fieldsID="680cc76445fd11e1ed7cc17e7e652561" ns2:_="" ns3:_="">
    <xsd:import namespace="5f6441a7-1921-4286-9f6b-932e637fdc7c"/>
    <xsd:import namespace="838d4c2c-5678-459e-9da4-d9558673b7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6441a7-1921-4286-9f6b-932e637fdc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88d8b1d2-b88f-43ca-a443-d51ebcbc0e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8d4c2c-5678-459e-9da4-d9558673b7dc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7efdb39-3592-4488-abd9-f4a3443b809b}" ma:internalName="TaxCatchAll" ma:showField="CatchAllData" ma:web="838d4c2c-5678-459e-9da4-d9558673b7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24622F-0611-4370-88BB-E2E729BF41CA}">
  <ds:schemaRefs>
    <ds:schemaRef ds:uri="http://schemas.microsoft.com/office/2006/metadata/properties"/>
    <ds:schemaRef ds:uri="7f7fe9d8-36cc-46b7-ab86-2ba4ceb98e96"/>
    <ds:schemaRef ds:uri="http://purl.org/dc/terms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4ad21111-dfdd-47c0-891a-7edd5225e146"/>
  </ds:schemaRefs>
</ds:datastoreItem>
</file>

<file path=customXml/itemProps2.xml><?xml version="1.0" encoding="utf-8"?>
<ds:datastoreItem xmlns:ds="http://schemas.openxmlformats.org/officeDocument/2006/customXml" ds:itemID="{477508AB-1D83-4C49-9B33-41311BC861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234348-F71A-452C-96A4-410DF96977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Summary</vt:lpstr>
      <vt:lpstr>Timetable</vt:lpstr>
      <vt:lpstr>Timetable!Print_Area</vt:lpstr>
    </vt:vector>
  </TitlesOfParts>
  <Manager/>
  <Company>University of Tasmania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pdt</dc:creator>
  <cp:keywords/>
  <dc:description/>
  <cp:lastModifiedBy>Ness Finn</cp:lastModifiedBy>
  <cp:revision/>
  <cp:lastPrinted>2024-09-02T23:02:17Z</cp:lastPrinted>
  <dcterms:created xsi:type="dcterms:W3CDTF">2007-12-17T03:33:46Z</dcterms:created>
  <dcterms:modified xsi:type="dcterms:W3CDTF">2025-07-14T01:50:53Z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0x010100F8C1529DD378E844883C77ABB6849759</vt:lpwstr>
  </property>
  <property fmtid="{D5CDD505-2E9C-101B-9397-08002B2CF9AE}" pid="3" name="MediaServiceImageTags">
    <vt:lpwstr/>
  </property>
</Properties>
</file>